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0503\Desktop\"/>
    </mc:Choice>
  </mc:AlternateContent>
  <xr:revisionPtr revIDLastSave="0" documentId="13_ncr:1_{594E1562-AACB-49BD-A22B-A8831B2F8FBB}" xr6:coauthVersionLast="47" xr6:coauthVersionMax="47" xr10:uidLastSave="{00000000-0000-0000-0000-000000000000}"/>
  <bookViews>
    <workbookView xWindow="-120" yWindow="-120" windowWidth="20730" windowHeight="11160" tabRatio="935" xr2:uid="{00000000-000D-0000-FFFF-FFFF00000000}"/>
  </bookViews>
  <sheets>
    <sheet name="d05-001航路別輸送人員の推移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" i="10" l="1"/>
  <c r="AG6" i="10"/>
  <c r="AG7" i="10"/>
  <c r="AG8" i="10"/>
  <c r="AH9" i="10" s="1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4" i="10"/>
  <c r="AH7" i="10"/>
  <c r="AH8" i="10"/>
  <c r="AH10" i="10"/>
  <c r="AH11" i="10"/>
  <c r="AH12" i="10"/>
  <c r="I12" i="10"/>
  <c r="I11" i="10"/>
  <c r="I10" i="10"/>
  <c r="I9" i="10"/>
  <c r="I8" i="10"/>
  <c r="I7" i="10"/>
  <c r="I6" i="10"/>
  <c r="I5" i="10"/>
  <c r="G12" i="10"/>
  <c r="G11" i="10"/>
  <c r="G10" i="10"/>
  <c r="G9" i="10"/>
  <c r="G8" i="10"/>
  <c r="G7" i="10"/>
  <c r="G6" i="10"/>
  <c r="G5" i="10"/>
  <c r="E6" i="10"/>
  <c r="E7" i="10"/>
  <c r="E8" i="10"/>
  <c r="E9" i="10"/>
  <c r="E5" i="10"/>
  <c r="AH6" i="10"/>
  <c r="U27" i="10"/>
  <c r="U26" i="10"/>
  <c r="U25" i="10"/>
  <c r="U24" i="10"/>
  <c r="D9" i="10"/>
  <c r="D8" i="10"/>
  <c r="D7" i="10"/>
  <c r="D6" i="10"/>
  <c r="D5" i="10"/>
  <c r="D4" i="10"/>
  <c r="AH5" i="10" l="1"/>
  <c r="D15" i="10" l="1"/>
  <c r="D14" i="10"/>
  <c r="D13" i="10"/>
  <c r="D12" i="10"/>
  <c r="E12" i="10" s="1"/>
  <c r="D11" i="10"/>
  <c r="E11" i="10" s="1"/>
  <c r="D10" i="10"/>
  <c r="E10" i="10" s="1"/>
  <c r="D21" i="10"/>
  <c r="D20" i="10"/>
  <c r="D19" i="10"/>
  <c r="D18" i="10"/>
  <c r="D17" i="10"/>
  <c r="D16" i="10"/>
  <c r="D27" i="10"/>
  <c r="D26" i="10"/>
  <c r="D25" i="10"/>
  <c r="D24" i="10"/>
  <c r="D23" i="10"/>
  <c r="D22" i="10"/>
  <c r="D33" i="10"/>
  <c r="D32" i="10"/>
  <c r="D31" i="10"/>
  <c r="D30" i="10"/>
  <c r="D29" i="10"/>
  <c r="D28" i="10"/>
  <c r="D39" i="10"/>
  <c r="D38" i="10"/>
  <c r="D37" i="10"/>
  <c r="D36" i="10"/>
  <c r="D35" i="10"/>
  <c r="D34" i="10"/>
  <c r="D45" i="10"/>
  <c r="D44" i="10"/>
  <c r="D43" i="10"/>
  <c r="D42" i="10"/>
  <c r="D41" i="10"/>
  <c r="D40" i="10"/>
  <c r="I58" i="10" l="1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I59" i="10"/>
  <c r="G59" i="10"/>
  <c r="AH17" i="10" l="1"/>
  <c r="AH13" i="10"/>
  <c r="AH37" i="10"/>
  <c r="AH23" i="10"/>
  <c r="AH29" i="10"/>
  <c r="AH35" i="10"/>
  <c r="AH41" i="10"/>
  <c r="AH53" i="10"/>
  <c r="AH59" i="10"/>
  <c r="AH18" i="10"/>
  <c r="AH30" i="10"/>
  <c r="AH42" i="10"/>
  <c r="AH54" i="10"/>
  <c r="AH25" i="10"/>
  <c r="AH31" i="10"/>
  <c r="AH55" i="10"/>
  <c r="AH14" i="10"/>
  <c r="AH20" i="10"/>
  <c r="AH26" i="10"/>
  <c r="AH32" i="10"/>
  <c r="AH38" i="10"/>
  <c r="AH44" i="10"/>
  <c r="AH56" i="10"/>
  <c r="AH19" i="10"/>
  <c r="AH43" i="10"/>
  <c r="AH22" i="10"/>
  <c r="AH34" i="10"/>
  <c r="AH58" i="10"/>
  <c r="AH46" i="10"/>
  <c r="AH49" i="10"/>
  <c r="AH50" i="10"/>
  <c r="AH47" i="10"/>
  <c r="AH24" i="10"/>
  <c r="AH36" i="10"/>
  <c r="AH48" i="10"/>
  <c r="AH21" i="10"/>
  <c r="AH33" i="10"/>
  <c r="AH45" i="10"/>
  <c r="AH57" i="10"/>
  <c r="AH15" i="10"/>
  <c r="AH39" i="10"/>
  <c r="AH51" i="10"/>
  <c r="AH16" i="10"/>
  <c r="AH28" i="10"/>
  <c r="AH40" i="10"/>
  <c r="AH52" i="10"/>
  <c r="AH27" i="10"/>
</calcChain>
</file>

<file path=xl/sharedStrings.xml><?xml version="1.0" encoding="utf-8"?>
<sst xmlns="http://schemas.openxmlformats.org/spreadsheetml/2006/main" count="96" uniqueCount="91">
  <si>
    <t>(昭和46年)</t>
    <rPh sb="1" eb="3">
      <t>ショウワ</t>
    </rPh>
    <rPh sb="5" eb="6">
      <t>ネン</t>
    </rPh>
    <phoneticPr fontId="3"/>
  </si>
  <si>
    <t>(昭和47年)</t>
    <rPh sb="1" eb="3">
      <t>ショウワ</t>
    </rPh>
    <rPh sb="5" eb="6">
      <t>ネン</t>
    </rPh>
    <phoneticPr fontId="3"/>
  </si>
  <si>
    <t>(昭和48年)</t>
    <rPh sb="1" eb="3">
      <t>ショウワ</t>
    </rPh>
    <rPh sb="5" eb="6">
      <t>ネン</t>
    </rPh>
    <phoneticPr fontId="3"/>
  </si>
  <si>
    <t>(昭和49年)</t>
    <rPh sb="1" eb="3">
      <t>ショウワ</t>
    </rPh>
    <rPh sb="5" eb="6">
      <t>ネン</t>
    </rPh>
    <phoneticPr fontId="3"/>
  </si>
  <si>
    <t>(昭和50年)</t>
    <rPh sb="1" eb="3">
      <t>ショウワ</t>
    </rPh>
    <rPh sb="5" eb="6">
      <t>ネン</t>
    </rPh>
    <phoneticPr fontId="3"/>
  </si>
  <si>
    <t>(昭和51年)</t>
    <rPh sb="1" eb="3">
      <t>ショウワ</t>
    </rPh>
    <rPh sb="5" eb="6">
      <t>ネン</t>
    </rPh>
    <phoneticPr fontId="3"/>
  </si>
  <si>
    <t>(昭和52年)</t>
    <rPh sb="1" eb="3">
      <t>ショウワ</t>
    </rPh>
    <rPh sb="5" eb="6">
      <t>ネン</t>
    </rPh>
    <phoneticPr fontId="3"/>
  </si>
  <si>
    <t>(昭和53年)</t>
    <rPh sb="1" eb="3">
      <t>ショウワ</t>
    </rPh>
    <rPh sb="5" eb="6">
      <t>ネン</t>
    </rPh>
    <phoneticPr fontId="3"/>
  </si>
  <si>
    <t>(昭和54年)</t>
    <rPh sb="1" eb="3">
      <t>ショウワ</t>
    </rPh>
    <rPh sb="5" eb="6">
      <t>ネン</t>
    </rPh>
    <phoneticPr fontId="3"/>
  </si>
  <si>
    <t>(昭和55年)</t>
    <rPh sb="1" eb="3">
      <t>ショウワ</t>
    </rPh>
    <rPh sb="5" eb="6">
      <t>ネン</t>
    </rPh>
    <phoneticPr fontId="3"/>
  </si>
  <si>
    <t>(昭和56年)</t>
    <rPh sb="1" eb="3">
      <t>ショウワ</t>
    </rPh>
    <rPh sb="5" eb="6">
      <t>ネン</t>
    </rPh>
    <phoneticPr fontId="3"/>
  </si>
  <si>
    <t>(昭和57年)</t>
    <rPh sb="1" eb="3">
      <t>ショウワ</t>
    </rPh>
    <rPh sb="5" eb="6">
      <t>ネン</t>
    </rPh>
    <phoneticPr fontId="3"/>
  </si>
  <si>
    <t>(昭和58年)</t>
    <rPh sb="1" eb="3">
      <t>ショウワ</t>
    </rPh>
    <rPh sb="5" eb="6">
      <t>ネン</t>
    </rPh>
    <phoneticPr fontId="3"/>
  </si>
  <si>
    <t>(昭和59年)</t>
    <rPh sb="1" eb="3">
      <t>ショウワ</t>
    </rPh>
    <rPh sb="5" eb="6">
      <t>ネン</t>
    </rPh>
    <phoneticPr fontId="3"/>
  </si>
  <si>
    <t>(昭和60年)</t>
    <rPh sb="1" eb="3">
      <t>ショウワ</t>
    </rPh>
    <rPh sb="5" eb="6">
      <t>ネン</t>
    </rPh>
    <phoneticPr fontId="3"/>
  </si>
  <si>
    <t>(昭和61年)</t>
    <rPh sb="1" eb="3">
      <t>ショウワ</t>
    </rPh>
    <rPh sb="5" eb="6">
      <t>ネン</t>
    </rPh>
    <phoneticPr fontId="3"/>
  </si>
  <si>
    <t>(昭和62年)</t>
    <rPh sb="1" eb="3">
      <t>ショウワ</t>
    </rPh>
    <rPh sb="5" eb="6">
      <t>ネン</t>
    </rPh>
    <phoneticPr fontId="3"/>
  </si>
  <si>
    <t>(昭和63年)</t>
    <rPh sb="1" eb="3">
      <t>ショウワ</t>
    </rPh>
    <rPh sb="5" eb="6">
      <t>ネン</t>
    </rPh>
    <phoneticPr fontId="3"/>
  </si>
  <si>
    <t>(平成元年)</t>
    <rPh sb="1" eb="3">
      <t>ヘイセイ</t>
    </rPh>
    <rPh sb="3" eb="4">
      <t>モト</t>
    </rPh>
    <rPh sb="4" eb="5">
      <t>ネン</t>
    </rPh>
    <phoneticPr fontId="3"/>
  </si>
  <si>
    <t>(平成2年)</t>
    <rPh sb="1" eb="3">
      <t>ヘイセイ</t>
    </rPh>
    <rPh sb="4" eb="5">
      <t>ネン</t>
    </rPh>
    <phoneticPr fontId="3"/>
  </si>
  <si>
    <t>(平成3年)</t>
    <rPh sb="1" eb="3">
      <t>ヘイセイ</t>
    </rPh>
    <rPh sb="4" eb="5">
      <t>ネン</t>
    </rPh>
    <phoneticPr fontId="3"/>
  </si>
  <si>
    <t>(平成4年)</t>
    <rPh sb="1" eb="3">
      <t>ヘイセイ</t>
    </rPh>
    <rPh sb="4" eb="5">
      <t>ネン</t>
    </rPh>
    <phoneticPr fontId="3"/>
  </si>
  <si>
    <t>(平成5年)</t>
    <rPh sb="1" eb="3">
      <t>ヘイセイ</t>
    </rPh>
    <rPh sb="4" eb="5">
      <t>ネン</t>
    </rPh>
    <phoneticPr fontId="3"/>
  </si>
  <si>
    <t>(平成6年)</t>
    <rPh sb="1" eb="3">
      <t>ヘイセイ</t>
    </rPh>
    <rPh sb="4" eb="5">
      <t>ネン</t>
    </rPh>
    <phoneticPr fontId="3"/>
  </si>
  <si>
    <t>(平成7年)</t>
    <rPh sb="1" eb="3">
      <t>ヘイセイ</t>
    </rPh>
    <rPh sb="4" eb="5">
      <t>ネン</t>
    </rPh>
    <phoneticPr fontId="3"/>
  </si>
  <si>
    <t>(平成8年)</t>
    <rPh sb="1" eb="3">
      <t>ヘイセイ</t>
    </rPh>
    <rPh sb="4" eb="5">
      <t>ネン</t>
    </rPh>
    <phoneticPr fontId="3"/>
  </si>
  <si>
    <t>(平成9年)</t>
    <rPh sb="1" eb="3">
      <t>ヘイセイ</t>
    </rPh>
    <rPh sb="4" eb="5">
      <t>ネン</t>
    </rPh>
    <phoneticPr fontId="3"/>
  </si>
  <si>
    <t>(平成10年)</t>
    <rPh sb="1" eb="3">
      <t>ヘイセイ</t>
    </rPh>
    <rPh sb="5" eb="6">
      <t>ネン</t>
    </rPh>
    <phoneticPr fontId="3"/>
  </si>
  <si>
    <t>(平成11年)</t>
    <rPh sb="1" eb="3">
      <t>ヘイセイ</t>
    </rPh>
    <rPh sb="5" eb="6">
      <t>ネン</t>
    </rPh>
    <phoneticPr fontId="3"/>
  </si>
  <si>
    <t>(平成12年)</t>
    <rPh sb="1" eb="3">
      <t>ヘイセイ</t>
    </rPh>
    <rPh sb="5" eb="6">
      <t>ネン</t>
    </rPh>
    <phoneticPr fontId="3"/>
  </si>
  <si>
    <t>(平成13年)</t>
    <rPh sb="1" eb="3">
      <t>ヘイセイ</t>
    </rPh>
    <rPh sb="5" eb="6">
      <t>ネン</t>
    </rPh>
    <phoneticPr fontId="3"/>
  </si>
  <si>
    <t>(平成14年)</t>
    <rPh sb="1" eb="3">
      <t>ヘイセイ</t>
    </rPh>
    <rPh sb="5" eb="6">
      <t>ネン</t>
    </rPh>
    <phoneticPr fontId="3"/>
  </si>
  <si>
    <t>(平成15年)</t>
    <rPh sb="1" eb="3">
      <t>ヘイセイ</t>
    </rPh>
    <rPh sb="5" eb="6">
      <t>ネン</t>
    </rPh>
    <phoneticPr fontId="3"/>
  </si>
  <si>
    <t>(平成16年)</t>
    <rPh sb="1" eb="3">
      <t>ヘイセイ</t>
    </rPh>
    <rPh sb="5" eb="6">
      <t>ネン</t>
    </rPh>
    <phoneticPr fontId="3"/>
  </si>
  <si>
    <t>(平成17年)</t>
    <rPh sb="1" eb="3">
      <t>ヘイセイ</t>
    </rPh>
    <rPh sb="5" eb="6">
      <t>ネン</t>
    </rPh>
    <phoneticPr fontId="3"/>
  </si>
  <si>
    <t>(平成18年)</t>
    <rPh sb="1" eb="3">
      <t>ヘイセイ</t>
    </rPh>
    <rPh sb="5" eb="6">
      <t>ネン</t>
    </rPh>
    <phoneticPr fontId="3"/>
  </si>
  <si>
    <t>(平成19年)</t>
    <rPh sb="1" eb="3">
      <t>ヘイセイ</t>
    </rPh>
    <rPh sb="5" eb="6">
      <t>ネン</t>
    </rPh>
    <phoneticPr fontId="3"/>
  </si>
  <si>
    <t>(平成20年)</t>
    <rPh sb="1" eb="3">
      <t>ヘイセイ</t>
    </rPh>
    <rPh sb="5" eb="6">
      <t>ネン</t>
    </rPh>
    <phoneticPr fontId="3"/>
  </si>
  <si>
    <t>(平成21年)</t>
    <rPh sb="1" eb="3">
      <t>ヘイセイ</t>
    </rPh>
    <rPh sb="5" eb="6">
      <t>ネン</t>
    </rPh>
    <phoneticPr fontId="3"/>
  </si>
  <si>
    <t>(平成22年)</t>
    <rPh sb="1" eb="3">
      <t>ヘイセイ</t>
    </rPh>
    <rPh sb="5" eb="6">
      <t>ネン</t>
    </rPh>
    <phoneticPr fontId="3"/>
  </si>
  <si>
    <t>(平成23年)</t>
    <rPh sb="1" eb="3">
      <t>ヘイセイ</t>
    </rPh>
    <rPh sb="5" eb="6">
      <t>ネン</t>
    </rPh>
    <phoneticPr fontId="3"/>
  </si>
  <si>
    <t>(平成24年)</t>
    <rPh sb="1" eb="3">
      <t>ヘイセイ</t>
    </rPh>
    <rPh sb="5" eb="6">
      <t>ネン</t>
    </rPh>
    <phoneticPr fontId="3"/>
  </si>
  <si>
    <t>(平成25年)</t>
    <rPh sb="1" eb="3">
      <t>ヘイセイ</t>
    </rPh>
    <rPh sb="5" eb="6">
      <t>ネン</t>
    </rPh>
    <phoneticPr fontId="3"/>
  </si>
  <si>
    <t>(平成26年)</t>
    <rPh sb="1" eb="3">
      <t>ヘイセイ</t>
    </rPh>
    <rPh sb="5" eb="6">
      <t>ネン</t>
    </rPh>
    <phoneticPr fontId="3"/>
  </si>
  <si>
    <t>(平成27年)</t>
    <rPh sb="1" eb="3">
      <t>ヘイセイ</t>
    </rPh>
    <rPh sb="5" eb="6">
      <t>ネン</t>
    </rPh>
    <phoneticPr fontId="3"/>
  </si>
  <si>
    <t>(平成28年)</t>
    <rPh sb="1" eb="3">
      <t>ヘイセイ</t>
    </rPh>
    <rPh sb="5" eb="6">
      <t>ネン</t>
    </rPh>
    <phoneticPr fontId="3"/>
  </si>
  <si>
    <t>(平成29年)</t>
    <rPh sb="1" eb="3">
      <t>ヘイセイ</t>
    </rPh>
    <rPh sb="5" eb="6">
      <t>ネン</t>
    </rPh>
    <phoneticPr fontId="3"/>
  </si>
  <si>
    <t>(平成30年)</t>
    <rPh sb="1" eb="3">
      <t>ヘイセイ</t>
    </rPh>
    <rPh sb="5" eb="6">
      <t>ネン</t>
    </rPh>
    <phoneticPr fontId="3"/>
  </si>
  <si>
    <t>(令和元年)</t>
    <rPh sb="1" eb="3">
      <t>レイワ</t>
    </rPh>
    <rPh sb="3" eb="4">
      <t>モト</t>
    </rPh>
    <rPh sb="4" eb="5">
      <t>ネン</t>
    </rPh>
    <phoneticPr fontId="3"/>
  </si>
  <si>
    <t>(令和2年)</t>
    <phoneticPr fontId="3"/>
  </si>
  <si>
    <t>前年比</t>
    <rPh sb="0" eb="2">
      <t>ゼンネン</t>
    </rPh>
    <rPh sb="2" eb="3">
      <t>ヒ</t>
    </rPh>
    <phoneticPr fontId="3"/>
  </si>
  <si>
    <t>年度</t>
    <rPh sb="0" eb="1">
      <t>ネン</t>
    </rPh>
    <rPh sb="1" eb="2">
      <t>ド</t>
    </rPh>
    <phoneticPr fontId="3"/>
  </si>
  <si>
    <t>出典：</t>
    <rPh sb="0" eb="2">
      <t>シュッテン</t>
    </rPh>
    <phoneticPr fontId="2"/>
  </si>
  <si>
    <t>数字で見る北海道の運輸（北海道陸運協会）</t>
    <rPh sb="0" eb="2">
      <t>スウジ</t>
    </rPh>
    <rPh sb="3" eb="4">
      <t>ミ</t>
    </rPh>
    <rPh sb="5" eb="8">
      <t>ホッカイドウ</t>
    </rPh>
    <rPh sb="9" eb="11">
      <t>ウンユ</t>
    </rPh>
    <rPh sb="12" eb="15">
      <t>ホッカイドウ</t>
    </rPh>
    <rPh sb="15" eb="17">
      <t>リクウン</t>
    </rPh>
    <rPh sb="17" eb="19">
      <t>キョウカイ</t>
    </rPh>
    <phoneticPr fontId="2"/>
  </si>
  <si>
    <t>湖沼</t>
    <rPh sb="0" eb="2">
      <t>コショウ</t>
    </rPh>
    <phoneticPr fontId="3"/>
  </si>
  <si>
    <t>離島</t>
    <rPh sb="0" eb="2">
      <t>リトウ</t>
    </rPh>
    <phoneticPr fontId="3"/>
  </si>
  <si>
    <t>計</t>
    <rPh sb="0" eb="1">
      <t>ケイ</t>
    </rPh>
    <phoneticPr fontId="3"/>
  </si>
  <si>
    <t>北海道・本州間航送（フェリー）</t>
    <rPh sb="0" eb="3">
      <t>ホッカイドウ</t>
    </rPh>
    <rPh sb="4" eb="5">
      <t>ホン</t>
    </rPh>
    <rPh sb="6" eb="7">
      <t>カン</t>
    </rPh>
    <rPh sb="7" eb="9">
      <t>コウソウ</t>
    </rPh>
    <phoneticPr fontId="3"/>
  </si>
  <si>
    <t>苫小牧
八戸</t>
    <rPh sb="0" eb="3">
      <t>トマコマイ</t>
    </rPh>
    <rPh sb="4" eb="6">
      <t>ハチノヘ</t>
    </rPh>
    <phoneticPr fontId="3"/>
  </si>
  <si>
    <t>苫小牧
仙台</t>
    <rPh sb="0" eb="3">
      <t>トマコマイ</t>
    </rPh>
    <rPh sb="4" eb="6">
      <t>センダイ</t>
    </rPh>
    <phoneticPr fontId="3"/>
  </si>
  <si>
    <t>苫小牧
東京</t>
    <rPh sb="0" eb="3">
      <t>トマコマイ</t>
    </rPh>
    <rPh sb="4" eb="6">
      <t>トウキョウ</t>
    </rPh>
    <phoneticPr fontId="3"/>
  </si>
  <si>
    <t>苫小牧
仙台
名古屋</t>
    <rPh sb="0" eb="3">
      <t>トマコマイ</t>
    </rPh>
    <rPh sb="4" eb="6">
      <t>センダイ</t>
    </rPh>
    <rPh sb="7" eb="10">
      <t>ナゴヤ</t>
    </rPh>
    <phoneticPr fontId="3"/>
  </si>
  <si>
    <t>函館
大間</t>
    <rPh sb="0" eb="2">
      <t>ハコダテ</t>
    </rPh>
    <rPh sb="3" eb="5">
      <t>オオマ</t>
    </rPh>
    <phoneticPr fontId="3"/>
  </si>
  <si>
    <t>函館
青森</t>
    <rPh sb="0" eb="2">
      <t>ハコダテ</t>
    </rPh>
    <rPh sb="3" eb="5">
      <t>アオモリ</t>
    </rPh>
    <phoneticPr fontId="3"/>
  </si>
  <si>
    <t>室蘭
青森</t>
    <rPh sb="0" eb="2">
      <t>ムロラン</t>
    </rPh>
    <rPh sb="3" eb="5">
      <t>アオモリ</t>
    </rPh>
    <phoneticPr fontId="3"/>
  </si>
  <si>
    <t>小樽
舞鶴</t>
    <rPh sb="0" eb="2">
      <t>オタル</t>
    </rPh>
    <rPh sb="3" eb="5">
      <t>マイヅル</t>
    </rPh>
    <phoneticPr fontId="3"/>
  </si>
  <si>
    <t>苫小牧
敦賀</t>
    <rPh sb="0" eb="3">
      <t>トマコマイ</t>
    </rPh>
    <rPh sb="4" eb="6">
      <t>ツルガ</t>
    </rPh>
    <phoneticPr fontId="3"/>
  </si>
  <si>
    <t>室蘭
八戸</t>
    <rPh sb="0" eb="2">
      <t>ムロラン</t>
    </rPh>
    <rPh sb="3" eb="5">
      <t>ハチノヘ</t>
    </rPh>
    <phoneticPr fontId="3"/>
  </si>
  <si>
    <t>苫小牧
大洗</t>
    <rPh sb="0" eb="3">
      <t>トマコマイ</t>
    </rPh>
    <rPh sb="4" eb="6">
      <t>オオアライ</t>
    </rPh>
    <phoneticPr fontId="3"/>
  </si>
  <si>
    <t>室蘭
大洗</t>
    <rPh sb="0" eb="2">
      <t>ムロラン</t>
    </rPh>
    <rPh sb="3" eb="5">
      <t>オオアライ</t>
    </rPh>
    <phoneticPr fontId="3"/>
  </si>
  <si>
    <t>岩内
直江津
室蘭</t>
    <rPh sb="0" eb="2">
      <t>イワナイ</t>
    </rPh>
    <rPh sb="3" eb="6">
      <t>ナオエツ</t>
    </rPh>
    <rPh sb="7" eb="9">
      <t>ムロラン</t>
    </rPh>
    <phoneticPr fontId="3"/>
  </si>
  <si>
    <t>主な出来事</t>
    <rPh sb="0" eb="1">
      <t>オモ</t>
    </rPh>
    <rPh sb="2" eb="5">
      <t>デキゴト</t>
    </rPh>
    <phoneticPr fontId="3"/>
  </si>
  <si>
    <t>（単位：千人・％）</t>
    <rPh sb="1" eb="3">
      <t>タンイ</t>
    </rPh>
    <rPh sb="4" eb="5">
      <t>セン</t>
    </rPh>
    <rPh sb="5" eb="6">
      <t>ニン</t>
    </rPh>
    <phoneticPr fontId="3"/>
  </si>
  <si>
    <t>沿岸・港内・通船</t>
    <rPh sb="0" eb="2">
      <t>エンガン</t>
    </rPh>
    <rPh sb="3" eb="5">
      <t>コウナイ</t>
    </rPh>
    <rPh sb="6" eb="7">
      <t>ツウ</t>
    </rPh>
    <rPh sb="7" eb="8">
      <t>フネ</t>
    </rPh>
    <phoneticPr fontId="3"/>
  </si>
  <si>
    <t>函館
野辺地</t>
    <rPh sb="0" eb="2">
      <t>ハコダテ</t>
    </rPh>
    <rPh sb="3" eb="6">
      <t>ノヘジ</t>
    </rPh>
    <phoneticPr fontId="3"/>
  </si>
  <si>
    <t>釧路
東京</t>
    <rPh sb="0" eb="2">
      <t>クシロ</t>
    </rPh>
    <rPh sb="3" eb="5">
      <t>トウキョウ</t>
    </rPh>
    <phoneticPr fontId="3"/>
  </si>
  <si>
    <t>小樽
新潟</t>
    <rPh sb="0" eb="2">
      <t>オタル</t>
    </rPh>
    <rPh sb="3" eb="5">
      <t>ニイガタ</t>
    </rPh>
    <phoneticPr fontId="3"/>
  </si>
  <si>
    <t>小樽～舞鶴に統合</t>
    <rPh sb="0" eb="2">
      <t>オタル</t>
    </rPh>
    <rPh sb="3" eb="5">
      <t>マイヅル</t>
    </rPh>
    <rPh sb="6" eb="8">
      <t>トウゴウ</t>
    </rPh>
    <phoneticPr fontId="3"/>
  </si>
  <si>
    <t>小樽
敦賀</t>
    <rPh sb="0" eb="2">
      <t>オタル</t>
    </rPh>
    <rPh sb="3" eb="5">
      <t>ツルガ</t>
    </rPh>
    <phoneticPr fontId="3"/>
  </si>
  <si>
    <t>ＪＲ
青森</t>
    <rPh sb="3" eb="5">
      <t>アオモリ</t>
    </rPh>
    <phoneticPr fontId="3"/>
  </si>
  <si>
    <t>苫小牧
名古屋</t>
    <rPh sb="0" eb="3">
      <t>トマコマイ</t>
    </rPh>
    <rPh sb="4" eb="7">
      <t>ナゴヤ</t>
    </rPh>
    <phoneticPr fontId="3"/>
  </si>
  <si>
    <t>福島
三厩</t>
    <rPh sb="0" eb="2">
      <t>フクシマ</t>
    </rPh>
    <rPh sb="3" eb="5">
      <t>ミンマヤ</t>
    </rPh>
    <phoneticPr fontId="3"/>
  </si>
  <si>
    <t>室蘭
大間</t>
    <rPh sb="0" eb="2">
      <t>ムロラン</t>
    </rPh>
    <rPh sb="3" eb="5">
      <t>オオマ</t>
    </rPh>
    <phoneticPr fontId="3"/>
  </si>
  <si>
    <t>戸井
大間</t>
    <rPh sb="0" eb="2">
      <t>トイ</t>
    </rPh>
    <rPh sb="3" eb="5">
      <t>オオマ</t>
    </rPh>
    <phoneticPr fontId="3"/>
  </si>
  <si>
    <t>(昭和45年)</t>
    <rPh sb="1" eb="3">
      <t>ショウワ</t>
    </rPh>
    <rPh sb="5" eb="6">
      <t>ネン</t>
    </rPh>
    <phoneticPr fontId="3"/>
  </si>
  <si>
    <t>(昭和44年)</t>
    <rPh sb="1" eb="3">
      <t>ショウワ</t>
    </rPh>
    <rPh sb="5" eb="6">
      <t>ネン</t>
    </rPh>
    <phoneticPr fontId="3"/>
  </si>
  <si>
    <t>(昭和43年)</t>
    <rPh sb="1" eb="3">
      <t>ショウワ</t>
    </rPh>
    <rPh sb="5" eb="6">
      <t>ネン</t>
    </rPh>
    <phoneticPr fontId="3"/>
  </si>
  <si>
    <t>(昭和42年)</t>
    <rPh sb="1" eb="3">
      <t>ショウワ</t>
    </rPh>
    <rPh sb="5" eb="6">
      <t>ネン</t>
    </rPh>
    <phoneticPr fontId="3"/>
  </si>
  <si>
    <t>(昭和40年)</t>
    <rPh sb="1" eb="3">
      <t>ショウワ</t>
    </rPh>
    <rPh sb="5" eb="6">
      <t>ネン</t>
    </rPh>
    <phoneticPr fontId="3"/>
  </si>
  <si>
    <t>(昭和41年)</t>
    <rPh sb="1" eb="3">
      <t>ショウワ</t>
    </rPh>
    <rPh sb="5" eb="6">
      <t>ネン</t>
    </rPh>
    <phoneticPr fontId="3"/>
  </si>
  <si>
    <t>(d05-001)航路別旅客輸送人員の推移(単位：千人）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</si>
</sst>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Yu Gothic"/>
      <family val="2"/>
      <scheme val="minor"/>
    </font>
    <font>
      <sz val="20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scheme val="minor"/>
    </font>
    <font>
      <sz val="11"/>
      <name val="ＭＳ Ｐゴシック"/>
      <family val="3"/>
    </font>
    <font>
      <sz val="18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b/>
      <sz val="20"/>
      <color theme="1"/>
      <name val="HGPｺﾞｼｯｸE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5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11" xfId="1" applyNumberFormat="1" applyFont="1" applyFill="1" applyBorder="1" applyAlignment="1">
      <alignment vertical="center"/>
    </xf>
    <xf numFmtId="38" fontId="4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6" fontId="4" fillId="0" borderId="10" xfId="1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38" fontId="4" fillId="0" borderId="22" xfId="1" applyNumberFormat="1" applyFont="1" applyFill="1" applyBorder="1" applyAlignment="1">
      <alignment vertical="center"/>
    </xf>
    <xf numFmtId="38" fontId="4" fillId="0" borderId="24" xfId="1" applyNumberFormat="1" applyFont="1" applyFill="1" applyBorder="1" applyAlignment="1">
      <alignment vertical="center"/>
    </xf>
    <xf numFmtId="38" fontId="4" fillId="0" borderId="23" xfId="1" applyNumberFormat="1" applyFont="1" applyBorder="1" applyAlignment="1">
      <alignment vertical="center"/>
    </xf>
    <xf numFmtId="38" fontId="5" fillId="0" borderId="25" xfId="1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28" xfId="1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vertical="center"/>
    </xf>
    <xf numFmtId="38" fontId="4" fillId="0" borderId="35" xfId="1" applyNumberFormat="1" applyFont="1" applyFill="1" applyBorder="1" applyAlignment="1">
      <alignment vertical="center"/>
    </xf>
    <xf numFmtId="176" fontId="4" fillId="0" borderId="35" xfId="1" applyNumberFormat="1" applyFont="1" applyFill="1" applyBorder="1" applyAlignment="1">
      <alignment vertical="center"/>
    </xf>
    <xf numFmtId="176" fontId="4" fillId="0" borderId="36" xfId="1" applyNumberFormat="1" applyFont="1" applyFill="1" applyBorder="1" applyAlignment="1">
      <alignment vertical="center"/>
    </xf>
    <xf numFmtId="176" fontId="4" fillId="0" borderId="32" xfId="1" applyNumberFormat="1" applyFont="1" applyFill="1" applyBorder="1" applyAlignment="1">
      <alignment vertical="center"/>
    </xf>
    <xf numFmtId="176" fontId="4" fillId="0" borderId="37" xfId="1" applyNumberFormat="1" applyFont="1" applyFill="1" applyBorder="1" applyAlignment="1">
      <alignment vertical="center"/>
    </xf>
    <xf numFmtId="176" fontId="4" fillId="0" borderId="38" xfId="1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176" fontId="4" fillId="0" borderId="42" xfId="1" applyNumberFormat="1" applyFont="1" applyFill="1" applyBorder="1" applyAlignment="1">
      <alignment vertical="center"/>
    </xf>
    <xf numFmtId="38" fontId="4" fillId="0" borderId="3" xfId="1" applyNumberFormat="1" applyFont="1" applyFill="1" applyBorder="1" applyAlignment="1">
      <alignment vertical="center"/>
    </xf>
    <xf numFmtId="38" fontId="4" fillId="0" borderId="1" xfId="1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 vertical="top"/>
    </xf>
    <xf numFmtId="38" fontId="4" fillId="0" borderId="40" xfId="1" applyNumberFormat="1" applyFont="1" applyFill="1" applyBorder="1" applyAlignment="1">
      <alignment vertical="center"/>
    </xf>
    <xf numFmtId="38" fontId="4" fillId="0" borderId="9" xfId="1" applyNumberFormat="1" applyFont="1" applyFill="1" applyBorder="1" applyAlignment="1">
      <alignment vertical="center"/>
    </xf>
    <xf numFmtId="38" fontId="4" fillId="0" borderId="23" xfId="1" applyNumberFormat="1" applyFont="1" applyFill="1" applyBorder="1" applyAlignment="1">
      <alignment vertical="center"/>
    </xf>
    <xf numFmtId="38" fontId="4" fillId="0" borderId="25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3" borderId="2" xfId="1" applyNumberFormat="1" applyFont="1" applyFill="1" applyBorder="1" applyAlignment="1">
      <alignment vertical="center"/>
    </xf>
    <xf numFmtId="38" fontId="4" fillId="3" borderId="3" xfId="1" applyNumberFormat="1" applyFont="1" applyFill="1" applyBorder="1" applyAlignment="1">
      <alignment vertical="center"/>
    </xf>
    <xf numFmtId="38" fontId="4" fillId="4" borderId="2" xfId="1" applyNumberFormat="1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 wrapText="1"/>
    </xf>
    <xf numFmtId="38" fontId="4" fillId="4" borderId="3" xfId="1" applyNumberFormat="1" applyFont="1" applyFill="1" applyBorder="1" applyAlignment="1">
      <alignment vertical="center"/>
    </xf>
    <xf numFmtId="38" fontId="4" fillId="4" borderId="22" xfId="1" applyNumberFormat="1" applyFont="1" applyFill="1" applyBorder="1" applyAlignment="1">
      <alignment vertical="center"/>
    </xf>
    <xf numFmtId="38" fontId="12" fillId="0" borderId="2" xfId="1" applyNumberFormat="1" applyFont="1" applyFill="1" applyBorder="1" applyAlignment="1">
      <alignment vertical="center"/>
    </xf>
    <xf numFmtId="38" fontId="4" fillId="4" borderId="40" xfId="1" applyNumberFormat="1" applyFont="1" applyFill="1" applyBorder="1" applyAlignment="1">
      <alignment vertical="center"/>
    </xf>
    <xf numFmtId="38" fontId="4" fillId="4" borderId="1" xfId="1" applyNumberFormat="1" applyFont="1" applyFill="1" applyBorder="1" applyAlignment="1">
      <alignment vertical="center"/>
    </xf>
    <xf numFmtId="38" fontId="4" fillId="4" borderId="43" xfId="1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38" fontId="4" fillId="6" borderId="2" xfId="1" applyNumberFormat="1" applyFont="1" applyFill="1" applyBorder="1" applyAlignment="1">
      <alignment vertical="center"/>
    </xf>
    <xf numFmtId="38" fontId="4" fillId="6" borderId="3" xfId="1" applyNumberFormat="1" applyFont="1" applyFill="1" applyBorder="1" applyAlignment="1">
      <alignment vertical="center"/>
    </xf>
    <xf numFmtId="38" fontId="4" fillId="6" borderId="40" xfId="1" applyNumberFormat="1" applyFont="1" applyFill="1" applyBorder="1" applyAlignment="1">
      <alignment vertical="center"/>
    </xf>
    <xf numFmtId="38" fontId="4" fillId="4" borderId="11" xfId="1" applyNumberFormat="1" applyFont="1" applyFill="1" applyBorder="1" applyAlignment="1">
      <alignment vertical="center"/>
    </xf>
    <xf numFmtId="38" fontId="14" fillId="6" borderId="2" xfId="1" applyNumberFormat="1" applyFont="1" applyFill="1" applyBorder="1" applyAlignment="1">
      <alignment vertical="center" wrapText="1"/>
    </xf>
    <xf numFmtId="0" fontId="15" fillId="0" borderId="7" xfId="0" applyFont="1" applyBorder="1" applyAlignment="1">
      <alignment horizontal="left" vertical="top"/>
    </xf>
    <xf numFmtId="0" fontId="13" fillId="2" borderId="2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38" fontId="13" fillId="0" borderId="2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38" fontId="4" fillId="6" borderId="11" xfId="1" applyNumberFormat="1" applyFont="1" applyFill="1" applyBorder="1" applyAlignment="1">
      <alignment vertical="center"/>
    </xf>
    <xf numFmtId="38" fontId="13" fillId="0" borderId="40" xfId="1" applyNumberFormat="1" applyFont="1" applyFill="1" applyBorder="1" applyAlignment="1">
      <alignment vertical="center"/>
    </xf>
    <xf numFmtId="176" fontId="4" fillId="0" borderId="41" xfId="1" applyNumberFormat="1" applyFont="1" applyFill="1" applyBorder="1" applyAlignment="1">
      <alignment vertical="center"/>
    </xf>
    <xf numFmtId="38" fontId="4" fillId="0" borderId="46" xfId="1" applyNumberFormat="1" applyFont="1" applyFill="1" applyBorder="1" applyAlignment="1">
      <alignment vertical="center"/>
    </xf>
    <xf numFmtId="176" fontId="4" fillId="0" borderId="47" xfId="1" applyNumberFormat="1" applyFont="1" applyFill="1" applyBorder="1" applyAlignment="1">
      <alignment vertical="center"/>
    </xf>
    <xf numFmtId="38" fontId="4" fillId="0" borderId="47" xfId="1" applyNumberFormat="1" applyFont="1" applyFill="1" applyBorder="1" applyAlignment="1">
      <alignment vertical="center"/>
    </xf>
    <xf numFmtId="176" fontId="4" fillId="0" borderId="48" xfId="1" applyNumberFormat="1" applyFont="1" applyFill="1" applyBorder="1" applyAlignment="1">
      <alignment vertical="center"/>
    </xf>
    <xf numFmtId="38" fontId="4" fillId="4" borderId="47" xfId="1" applyNumberFormat="1" applyFont="1" applyFill="1" applyBorder="1" applyAlignment="1">
      <alignment vertical="center"/>
    </xf>
    <xf numFmtId="38" fontId="4" fillId="6" borderId="47" xfId="1" applyNumberFormat="1" applyFont="1" applyFill="1" applyBorder="1" applyAlignment="1">
      <alignment vertical="center"/>
    </xf>
    <xf numFmtId="38" fontId="13" fillId="0" borderId="47" xfId="1" applyNumberFormat="1" applyFont="1" applyFill="1" applyBorder="1" applyAlignment="1">
      <alignment vertical="center"/>
    </xf>
    <xf numFmtId="176" fontId="4" fillId="0" borderId="49" xfId="1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8" fontId="4" fillId="7" borderId="2" xfId="1" applyNumberFormat="1" applyFont="1" applyFill="1" applyBorder="1" applyAlignment="1">
      <alignment horizontal="center" vertical="center"/>
    </xf>
  </cellXfs>
  <cellStyles count="25">
    <cellStyle name="Normal" xfId="9" xr:uid="{67D9C864-1227-49D6-89E7-DCBC853827D6}"/>
    <cellStyle name="パーセント 2" xfId="8" xr:uid="{FBD96F1D-D4CD-4BD4-81E7-88FCF975285F}"/>
    <cellStyle name="パーセント 2 2" xfId="15" xr:uid="{ABDA5B85-C6A9-4D1F-AD7A-C1F83364C861}"/>
    <cellStyle name="パーセント 3" xfId="19" xr:uid="{016B9FF1-26E0-4BE4-9BAE-A7F31294CD1C}"/>
    <cellStyle name="パーセント 4" xfId="22" xr:uid="{A44BF33B-D6E5-4DF5-B426-4A1FB786C4CE}"/>
    <cellStyle name="パーセント 5" xfId="3" xr:uid="{2D917E42-D9F8-4DE7-A6AD-670CFE878DBF}"/>
    <cellStyle name="桁区切り" xfId="1" builtinId="6"/>
    <cellStyle name="桁区切り 2" xfId="7" xr:uid="{386B5F33-FF81-4E58-B55B-09B8F37ED655}"/>
    <cellStyle name="桁区切り 2 2" xfId="14" xr:uid="{20E626EC-18E1-4C76-B124-945CC15FA36A}"/>
    <cellStyle name="桁区切り 3" xfId="18" xr:uid="{0784F6BC-748A-4C22-8F44-2045234F2D58}"/>
    <cellStyle name="桁区切り 4" xfId="21" xr:uid="{C11A7D55-431F-4962-A8EE-91DDAFDBBBC5}"/>
    <cellStyle name="桁区切り 5" xfId="4" xr:uid="{D7C67D6E-AF98-4A65-97B7-2A230A90EE89}"/>
    <cellStyle name="標準" xfId="0" builtinId="0"/>
    <cellStyle name="標準 10" xfId="24" xr:uid="{EDB5E1E7-176D-40B4-A752-21A0B1EE3594}"/>
    <cellStyle name="標準 2" xfId="5" xr:uid="{25A8564E-7272-437D-9CCF-0C0F3C78CAC5}"/>
    <cellStyle name="標準 2 2" xfId="20" xr:uid="{2140B446-FD74-4F00-8D63-F5F1E90B273E}"/>
    <cellStyle name="標準 2 3" xfId="11" xr:uid="{439BF638-DF39-4211-811B-C4E9EEB28F0B}"/>
    <cellStyle name="標準 3" xfId="6" xr:uid="{A1740563-1F6F-4D87-AB46-1A16C06ECB42}"/>
    <cellStyle name="標準 3 2" xfId="13" xr:uid="{372489D3-3966-4C81-BAB3-5FE18B039D41}"/>
    <cellStyle name="標準 4" xfId="16" xr:uid="{CE74F2DA-A5C7-4656-845B-43C222FED5B1}"/>
    <cellStyle name="標準 5" xfId="17" xr:uid="{A04BC1B0-C812-418D-BCBB-AE09BC41756F}"/>
    <cellStyle name="標準 6" xfId="12" xr:uid="{43D3867F-3C22-4439-A4ED-EC20CD35ADE8}"/>
    <cellStyle name="標準 7" xfId="10" xr:uid="{3D519A10-6378-424D-BF40-26BDE52E3170}"/>
    <cellStyle name="標準 8" xfId="23" xr:uid="{DF86DE0C-5D11-499D-B54A-2F9075A5B5EA}"/>
    <cellStyle name="標準 9" xfId="2" xr:uid="{4CD646E1-EB33-4A11-8615-464EE23380E7}"/>
  </cellStyles>
  <dxfs count="0"/>
  <tableStyles count="0" defaultTableStyle="TableStyleMedium2" defaultPivotStyle="PivotStyleLight16"/>
  <colors>
    <mruColors>
      <color rgb="FFFFCCFF"/>
      <color rgb="FFFF99FF"/>
      <color rgb="FF9999FF"/>
      <color rgb="FFFFEBB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B149-447D-4DA4-B8B0-36420EDB69A8}">
  <sheetPr>
    <pageSetUpPr fitToPage="1"/>
  </sheetPr>
  <dimension ref="B1:AI63"/>
  <sheetViews>
    <sheetView tabSelected="1" zoomScale="75" zoomScaleNormal="75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M63" sqref="M63"/>
    </sheetView>
  </sheetViews>
  <sheetFormatPr defaultColWidth="9" defaultRowHeight="13.5"/>
  <cols>
    <col min="1" max="1" width="2.625" style="1" customWidth="1"/>
    <col min="2" max="2" width="6.625" style="1" customWidth="1"/>
    <col min="3" max="3" width="9" style="1"/>
    <col min="4" max="27" width="7.375" style="1" customWidth="1"/>
    <col min="28" max="28" width="7.375" style="2" customWidth="1"/>
    <col min="29" max="30" width="7.375" style="51" customWidth="1"/>
    <col min="31" max="31" width="7.375" style="15" customWidth="1"/>
    <col min="32" max="32" width="7.375" style="51" customWidth="1"/>
    <col min="33" max="33" width="10.375" style="72" customWidth="1"/>
    <col min="34" max="34" width="7.375" style="15" customWidth="1"/>
    <col min="35" max="35" width="72.75" style="1" customWidth="1"/>
    <col min="36" max="16384" width="9" style="1"/>
  </cols>
  <sheetData>
    <row r="1" spans="2:35" ht="24.75" thickBot="1">
      <c r="B1" s="46"/>
      <c r="C1" s="46"/>
      <c r="D1" s="46"/>
      <c r="E1" s="46"/>
      <c r="F1" s="46" t="s">
        <v>90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68"/>
      <c r="AH1" s="46"/>
    </row>
    <row r="2" spans="2:35" ht="22.5" customHeight="1">
      <c r="B2" s="92" t="s">
        <v>51</v>
      </c>
      <c r="C2" s="93"/>
      <c r="D2" s="96" t="s">
        <v>73</v>
      </c>
      <c r="E2" s="97"/>
      <c r="F2" s="89" t="s">
        <v>54</v>
      </c>
      <c r="G2" s="90"/>
      <c r="H2" s="89" t="s">
        <v>55</v>
      </c>
      <c r="I2" s="91"/>
      <c r="J2" s="73" t="s">
        <v>57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69"/>
      <c r="AH2" s="41"/>
      <c r="AI2" s="87" t="s">
        <v>71</v>
      </c>
    </row>
    <row r="3" spans="2:35" ht="43.5" customHeight="1" thickBot="1">
      <c r="B3" s="94"/>
      <c r="C3" s="95"/>
      <c r="D3" s="22"/>
      <c r="E3" s="4" t="s">
        <v>50</v>
      </c>
      <c r="F3" s="3"/>
      <c r="G3" s="4" t="s">
        <v>50</v>
      </c>
      <c r="H3" s="3"/>
      <c r="I3" s="28" t="s">
        <v>50</v>
      </c>
      <c r="J3" s="31" t="s">
        <v>58</v>
      </c>
      <c r="K3" s="27" t="s">
        <v>59</v>
      </c>
      <c r="L3" s="27" t="s">
        <v>60</v>
      </c>
      <c r="M3" s="27" t="s">
        <v>80</v>
      </c>
      <c r="N3" s="27" t="s">
        <v>61</v>
      </c>
      <c r="O3" s="27" t="s">
        <v>75</v>
      </c>
      <c r="P3" s="27" t="s">
        <v>62</v>
      </c>
      <c r="Q3" s="27" t="s">
        <v>63</v>
      </c>
      <c r="R3" s="27" t="s">
        <v>74</v>
      </c>
      <c r="S3" s="27" t="s">
        <v>64</v>
      </c>
      <c r="T3" s="27" t="s">
        <v>81</v>
      </c>
      <c r="U3" s="55" t="s">
        <v>65</v>
      </c>
      <c r="V3" s="55" t="s">
        <v>65</v>
      </c>
      <c r="W3" s="55" t="s">
        <v>76</v>
      </c>
      <c r="X3" s="55" t="s">
        <v>78</v>
      </c>
      <c r="Y3" s="27" t="s">
        <v>66</v>
      </c>
      <c r="Z3" s="27" t="s">
        <v>68</v>
      </c>
      <c r="AA3" s="27" t="s">
        <v>67</v>
      </c>
      <c r="AB3" s="27" t="s">
        <v>69</v>
      </c>
      <c r="AC3" s="27" t="s">
        <v>82</v>
      </c>
      <c r="AD3" s="27" t="s">
        <v>83</v>
      </c>
      <c r="AE3" s="27" t="s">
        <v>70</v>
      </c>
      <c r="AF3" s="27" t="s">
        <v>79</v>
      </c>
      <c r="AG3" s="70" t="s">
        <v>56</v>
      </c>
      <c r="AH3" s="32" t="s">
        <v>50</v>
      </c>
      <c r="AI3" s="88"/>
    </row>
    <row r="4" spans="2:35" ht="15" customHeight="1">
      <c r="B4" s="17">
        <v>1965</v>
      </c>
      <c r="C4" s="42" t="s">
        <v>88</v>
      </c>
      <c r="D4" s="23">
        <f>72+1672</f>
        <v>1744</v>
      </c>
      <c r="E4" s="11"/>
      <c r="F4" s="11">
        <v>905</v>
      </c>
      <c r="G4" s="8"/>
      <c r="H4" s="11">
        <v>282</v>
      </c>
      <c r="I4" s="29"/>
      <c r="J4" s="57"/>
      <c r="K4" s="54"/>
      <c r="L4" s="54"/>
      <c r="M4" s="54"/>
      <c r="N4" s="54"/>
      <c r="O4" s="11">
        <v>1</v>
      </c>
      <c r="P4" s="11">
        <v>22</v>
      </c>
      <c r="Q4" s="11">
        <v>1</v>
      </c>
      <c r="R4" s="54"/>
      <c r="S4" s="11">
        <v>1</v>
      </c>
      <c r="T4" s="54"/>
      <c r="U4" s="54"/>
      <c r="V4" s="63"/>
      <c r="W4" s="63"/>
      <c r="X4" s="63"/>
      <c r="Y4" s="54"/>
      <c r="Z4" s="54"/>
      <c r="AA4" s="54"/>
      <c r="AB4" s="54"/>
      <c r="AC4" s="54"/>
      <c r="AD4" s="54"/>
      <c r="AE4" s="54"/>
      <c r="AF4" s="11">
        <v>4035</v>
      </c>
      <c r="AG4" s="71">
        <f>SUM(J4:AF4)</f>
        <v>4060</v>
      </c>
      <c r="AH4" s="18"/>
      <c r="AI4" s="34"/>
    </row>
    <row r="5" spans="2:35" ht="15" customHeight="1">
      <c r="B5" s="17">
        <v>1966</v>
      </c>
      <c r="C5" s="42" t="s">
        <v>89</v>
      </c>
      <c r="D5" s="23">
        <f>79+1798</f>
        <v>1877</v>
      </c>
      <c r="E5" s="8">
        <f>SUM(D5/D4*100)</f>
        <v>107.62614678899082</v>
      </c>
      <c r="F5" s="11">
        <v>970</v>
      </c>
      <c r="G5" s="8">
        <f>SUM(F5/F4*100)</f>
        <v>107.18232044198895</v>
      </c>
      <c r="H5" s="11">
        <v>285</v>
      </c>
      <c r="I5" s="8">
        <f>SUM(H5/H4*100)</f>
        <v>101.06382978723406</v>
      </c>
      <c r="J5" s="57"/>
      <c r="K5" s="54"/>
      <c r="L5" s="54"/>
      <c r="M5" s="54"/>
      <c r="N5" s="54"/>
      <c r="O5" s="11">
        <v>1</v>
      </c>
      <c r="P5" s="11">
        <v>54</v>
      </c>
      <c r="Q5" s="11">
        <v>2</v>
      </c>
      <c r="R5" s="54"/>
      <c r="S5" s="11">
        <v>1</v>
      </c>
      <c r="T5" s="54"/>
      <c r="U5" s="54"/>
      <c r="V5" s="63"/>
      <c r="W5" s="63"/>
      <c r="X5" s="63"/>
      <c r="Y5" s="54"/>
      <c r="Z5" s="54"/>
      <c r="AA5" s="54"/>
      <c r="AB5" s="54"/>
      <c r="AC5" s="54"/>
      <c r="AD5" s="54"/>
      <c r="AE5" s="54"/>
      <c r="AF5" s="11">
        <v>3988</v>
      </c>
      <c r="AG5" s="71">
        <f t="shared" ref="AG5:AG59" si="0">SUM(J5:AF5)</f>
        <v>4046</v>
      </c>
      <c r="AH5" s="18">
        <f>SUM(AG5/AG4*100)</f>
        <v>99.655172413793096</v>
      </c>
      <c r="AI5" s="34"/>
    </row>
    <row r="6" spans="2:35" ht="15" customHeight="1">
      <c r="B6" s="17">
        <v>1967</v>
      </c>
      <c r="C6" s="42" t="s">
        <v>87</v>
      </c>
      <c r="D6" s="23">
        <f>92+2014</f>
        <v>2106</v>
      </c>
      <c r="E6" s="8">
        <f t="shared" ref="E6:G12" si="1">SUM(D6/D5*100)</f>
        <v>112.20031965903037</v>
      </c>
      <c r="F6" s="11">
        <v>965</v>
      </c>
      <c r="G6" s="8">
        <f t="shared" si="1"/>
        <v>99.484536082474222</v>
      </c>
      <c r="H6" s="11">
        <v>303</v>
      </c>
      <c r="I6" s="8">
        <f t="shared" ref="I6" si="2">SUM(H6/H5*100)</f>
        <v>106.31578947368421</v>
      </c>
      <c r="J6" s="57"/>
      <c r="K6" s="54"/>
      <c r="L6" s="54"/>
      <c r="M6" s="54"/>
      <c r="N6" s="54"/>
      <c r="O6" s="11">
        <v>2</v>
      </c>
      <c r="P6" s="11">
        <v>97</v>
      </c>
      <c r="Q6" s="11">
        <v>43</v>
      </c>
      <c r="R6" s="54"/>
      <c r="S6" s="11">
        <v>11</v>
      </c>
      <c r="T6" s="11">
        <v>17</v>
      </c>
      <c r="U6" s="54"/>
      <c r="V6" s="63"/>
      <c r="W6" s="63"/>
      <c r="X6" s="63"/>
      <c r="Y6" s="54"/>
      <c r="Z6" s="54"/>
      <c r="AA6" s="54"/>
      <c r="AB6" s="54"/>
      <c r="AC6" s="54"/>
      <c r="AD6" s="54"/>
      <c r="AE6" s="54"/>
      <c r="AF6" s="11">
        <v>4179</v>
      </c>
      <c r="AG6" s="71">
        <f t="shared" si="0"/>
        <v>4349</v>
      </c>
      <c r="AH6" s="18">
        <f t="shared" ref="AH6:AH12" si="3">SUM(AG6/AG5*100)</f>
        <v>107.48887790410282</v>
      </c>
      <c r="AI6" s="34"/>
    </row>
    <row r="7" spans="2:35" ht="15" customHeight="1">
      <c r="B7" s="17">
        <v>1968</v>
      </c>
      <c r="C7" s="42" t="s">
        <v>86</v>
      </c>
      <c r="D7" s="23">
        <f>107+1627</f>
        <v>1734</v>
      </c>
      <c r="E7" s="8">
        <f t="shared" si="1"/>
        <v>82.336182336182333</v>
      </c>
      <c r="F7" s="11">
        <v>1046</v>
      </c>
      <c r="G7" s="8">
        <f t="shared" si="1"/>
        <v>108.39378238341968</v>
      </c>
      <c r="H7" s="11">
        <v>350</v>
      </c>
      <c r="I7" s="8">
        <f t="shared" ref="I7" si="4">SUM(H7/H6*100)</f>
        <v>115.51155115511551</v>
      </c>
      <c r="J7" s="57"/>
      <c r="K7" s="54"/>
      <c r="L7" s="54"/>
      <c r="M7" s="54"/>
      <c r="N7" s="54"/>
      <c r="O7" s="11">
        <v>2</v>
      </c>
      <c r="P7" s="11">
        <v>167</v>
      </c>
      <c r="Q7" s="11">
        <v>111</v>
      </c>
      <c r="R7" s="54"/>
      <c r="S7" s="11">
        <v>19</v>
      </c>
      <c r="T7" s="11">
        <v>14</v>
      </c>
      <c r="U7" s="54"/>
      <c r="V7" s="63"/>
      <c r="W7" s="63"/>
      <c r="X7" s="63"/>
      <c r="Y7" s="54"/>
      <c r="Z7" s="54"/>
      <c r="AA7" s="54"/>
      <c r="AB7" s="54"/>
      <c r="AC7" s="54"/>
      <c r="AD7" s="54"/>
      <c r="AE7" s="54"/>
      <c r="AF7" s="11">
        <v>4466</v>
      </c>
      <c r="AG7" s="71">
        <f t="shared" si="0"/>
        <v>4779</v>
      </c>
      <c r="AH7" s="18">
        <f t="shared" si="3"/>
        <v>109.88733042078638</v>
      </c>
      <c r="AI7" s="34"/>
    </row>
    <row r="8" spans="2:35" ht="15" customHeight="1">
      <c r="B8" s="17">
        <v>1969</v>
      </c>
      <c r="C8" s="42" t="s">
        <v>85</v>
      </c>
      <c r="D8" s="23">
        <f>119+1516</f>
        <v>1635</v>
      </c>
      <c r="E8" s="8">
        <f t="shared" si="1"/>
        <v>94.290657439446363</v>
      </c>
      <c r="F8" s="11">
        <v>1098</v>
      </c>
      <c r="G8" s="8">
        <f t="shared" si="1"/>
        <v>104.97131931166348</v>
      </c>
      <c r="H8" s="11">
        <v>418</v>
      </c>
      <c r="I8" s="8">
        <f t="shared" ref="I8" si="5">SUM(H8/H7*100)</f>
        <v>119.42857142857144</v>
      </c>
      <c r="J8" s="57"/>
      <c r="K8" s="54"/>
      <c r="L8" s="54"/>
      <c r="M8" s="54"/>
      <c r="N8" s="54"/>
      <c r="O8" s="11">
        <v>2</v>
      </c>
      <c r="P8" s="11">
        <v>135</v>
      </c>
      <c r="Q8" s="11">
        <v>167</v>
      </c>
      <c r="R8" s="11">
        <v>27</v>
      </c>
      <c r="S8" s="11">
        <v>20</v>
      </c>
      <c r="T8" s="11">
        <v>10</v>
      </c>
      <c r="U8" s="54"/>
      <c r="V8" s="63"/>
      <c r="W8" s="63"/>
      <c r="X8" s="63"/>
      <c r="Y8" s="54"/>
      <c r="Z8" s="54"/>
      <c r="AA8" s="54"/>
      <c r="AB8" s="54"/>
      <c r="AC8" s="54"/>
      <c r="AD8" s="54"/>
      <c r="AE8" s="54"/>
      <c r="AF8" s="11">
        <v>4501</v>
      </c>
      <c r="AG8" s="71">
        <f t="shared" si="0"/>
        <v>4862</v>
      </c>
      <c r="AH8" s="18">
        <f t="shared" si="3"/>
        <v>101.73676501360119</v>
      </c>
      <c r="AI8" s="34"/>
    </row>
    <row r="9" spans="2:35" ht="15" customHeight="1">
      <c r="B9" s="17">
        <v>1970</v>
      </c>
      <c r="C9" s="42" t="s">
        <v>84</v>
      </c>
      <c r="D9" s="23">
        <f>144+1491</f>
        <v>1635</v>
      </c>
      <c r="E9" s="8">
        <f t="shared" si="1"/>
        <v>100</v>
      </c>
      <c r="F9" s="11">
        <v>1131</v>
      </c>
      <c r="G9" s="8">
        <f t="shared" si="1"/>
        <v>103.00546448087431</v>
      </c>
      <c r="H9" s="11">
        <v>500</v>
      </c>
      <c r="I9" s="8">
        <f t="shared" ref="I9" si="6">SUM(H9/H8*100)</f>
        <v>119.61722488038278</v>
      </c>
      <c r="J9" s="57"/>
      <c r="K9" s="54"/>
      <c r="L9" s="54"/>
      <c r="M9" s="54"/>
      <c r="N9" s="54"/>
      <c r="O9" s="11">
        <v>2</v>
      </c>
      <c r="P9" s="11">
        <v>254</v>
      </c>
      <c r="Q9" s="11">
        <v>191</v>
      </c>
      <c r="R9" s="11">
        <v>93</v>
      </c>
      <c r="S9" s="11">
        <v>27</v>
      </c>
      <c r="T9" s="11">
        <v>13</v>
      </c>
      <c r="U9" s="11">
        <v>25</v>
      </c>
      <c r="V9" s="63"/>
      <c r="W9" s="63"/>
      <c r="X9" s="63"/>
      <c r="Y9" s="54"/>
      <c r="Z9" s="54"/>
      <c r="AA9" s="54"/>
      <c r="AB9" s="54"/>
      <c r="AC9" s="11">
        <v>1</v>
      </c>
      <c r="AD9" s="54"/>
      <c r="AE9" s="54"/>
      <c r="AF9" s="11">
        <v>4338</v>
      </c>
      <c r="AG9" s="71">
        <f t="shared" si="0"/>
        <v>4944</v>
      </c>
      <c r="AH9" s="18">
        <f t="shared" si="3"/>
        <v>101.68654874537228</v>
      </c>
      <c r="AI9" s="34"/>
    </row>
    <row r="10" spans="2:35" ht="15" customHeight="1">
      <c r="B10" s="17">
        <v>1971</v>
      </c>
      <c r="C10" s="19" t="s">
        <v>0</v>
      </c>
      <c r="D10" s="23">
        <f>200+1392</f>
        <v>1592</v>
      </c>
      <c r="E10" s="8">
        <f t="shared" si="1"/>
        <v>97.370030581039757</v>
      </c>
      <c r="F10" s="11">
        <v>1267</v>
      </c>
      <c r="G10" s="8">
        <f t="shared" si="1"/>
        <v>112.02475685234306</v>
      </c>
      <c r="H10" s="11">
        <v>575</v>
      </c>
      <c r="I10" s="8">
        <f t="shared" ref="I10" si="7">SUM(H10/H9*100)</f>
        <v>114.99999999999999</v>
      </c>
      <c r="J10" s="57"/>
      <c r="K10" s="54"/>
      <c r="L10" s="54"/>
      <c r="M10" s="54"/>
      <c r="N10" s="54"/>
      <c r="O10" s="11">
        <v>2</v>
      </c>
      <c r="P10" s="11">
        <v>295</v>
      </c>
      <c r="Q10" s="11">
        <v>240</v>
      </c>
      <c r="R10" s="11">
        <v>151</v>
      </c>
      <c r="S10" s="11">
        <v>25</v>
      </c>
      <c r="T10" s="11">
        <v>15</v>
      </c>
      <c r="U10" s="11">
        <v>81</v>
      </c>
      <c r="V10" s="63"/>
      <c r="W10" s="63"/>
      <c r="X10" s="63"/>
      <c r="Y10" s="54"/>
      <c r="Z10" s="54"/>
      <c r="AA10" s="54"/>
      <c r="AB10" s="54"/>
      <c r="AC10" s="11">
        <v>49</v>
      </c>
      <c r="AD10" s="11">
        <v>10</v>
      </c>
      <c r="AE10" s="54"/>
      <c r="AF10" s="11">
        <v>4635</v>
      </c>
      <c r="AG10" s="71">
        <f t="shared" si="0"/>
        <v>5503</v>
      </c>
      <c r="AH10" s="18">
        <f t="shared" si="3"/>
        <v>111.30663430420714</v>
      </c>
      <c r="AI10" s="34"/>
    </row>
    <row r="11" spans="2:35" ht="15" customHeight="1">
      <c r="B11" s="5">
        <v>1972</v>
      </c>
      <c r="C11" s="19" t="s">
        <v>1</v>
      </c>
      <c r="D11" s="23">
        <f>219+975</f>
        <v>1194</v>
      </c>
      <c r="E11" s="8">
        <f t="shared" si="1"/>
        <v>75</v>
      </c>
      <c r="F11" s="11">
        <v>1223</v>
      </c>
      <c r="G11" s="8">
        <f t="shared" si="1"/>
        <v>96.52722967640095</v>
      </c>
      <c r="H11" s="11">
        <v>622</v>
      </c>
      <c r="I11" s="8">
        <f t="shared" ref="I11" si="8">SUM(H11/H10*100)</f>
        <v>108.17391304347825</v>
      </c>
      <c r="J11" s="57"/>
      <c r="K11" s="54"/>
      <c r="L11" s="11">
        <v>59</v>
      </c>
      <c r="M11" s="54"/>
      <c r="N11" s="54"/>
      <c r="O11" s="11">
        <v>40</v>
      </c>
      <c r="P11" s="11">
        <v>310</v>
      </c>
      <c r="Q11" s="11">
        <v>347</v>
      </c>
      <c r="R11" s="11">
        <v>194</v>
      </c>
      <c r="S11" s="11">
        <v>26</v>
      </c>
      <c r="T11" s="11">
        <v>18</v>
      </c>
      <c r="U11" s="11">
        <v>123</v>
      </c>
      <c r="V11" s="63"/>
      <c r="W11" s="63"/>
      <c r="X11" s="63"/>
      <c r="Y11" s="54"/>
      <c r="Z11" s="54"/>
      <c r="AA11" s="54"/>
      <c r="AB11" s="54"/>
      <c r="AC11" s="11">
        <v>59</v>
      </c>
      <c r="AD11" s="11">
        <v>16</v>
      </c>
      <c r="AE11" s="54"/>
      <c r="AF11" s="11">
        <v>4914</v>
      </c>
      <c r="AG11" s="71">
        <f t="shared" si="0"/>
        <v>6106</v>
      </c>
      <c r="AH11" s="18">
        <f t="shared" si="3"/>
        <v>110.9576594584772</v>
      </c>
      <c r="AI11" s="35"/>
    </row>
    <row r="12" spans="2:35" ht="15" customHeight="1">
      <c r="B12" s="5">
        <v>1973</v>
      </c>
      <c r="C12" s="19" t="s">
        <v>2</v>
      </c>
      <c r="D12" s="23">
        <f>224+377</f>
        <v>601</v>
      </c>
      <c r="E12" s="8">
        <f t="shared" si="1"/>
        <v>50.335008375209377</v>
      </c>
      <c r="F12" s="11">
        <v>1345</v>
      </c>
      <c r="G12" s="8">
        <f t="shared" si="1"/>
        <v>109.97547015535569</v>
      </c>
      <c r="H12" s="11">
        <v>720</v>
      </c>
      <c r="I12" s="8">
        <f t="shared" ref="I12" si="9">SUM(H12/H11*100)</f>
        <v>115.7556270096463</v>
      </c>
      <c r="J12" s="23">
        <v>85</v>
      </c>
      <c r="K12" s="11">
        <v>2</v>
      </c>
      <c r="L12" s="11">
        <v>116</v>
      </c>
      <c r="M12" s="11">
        <v>76</v>
      </c>
      <c r="N12" s="54"/>
      <c r="O12" s="11">
        <v>75</v>
      </c>
      <c r="P12" s="11">
        <v>302</v>
      </c>
      <c r="Q12" s="11">
        <v>426</v>
      </c>
      <c r="R12" s="11">
        <v>274</v>
      </c>
      <c r="S12" s="11">
        <v>28</v>
      </c>
      <c r="T12" s="11">
        <v>20</v>
      </c>
      <c r="U12" s="11">
        <v>175</v>
      </c>
      <c r="V12" s="63"/>
      <c r="W12" s="63"/>
      <c r="X12" s="63"/>
      <c r="Y12" s="54"/>
      <c r="Z12" s="54"/>
      <c r="AA12" s="54"/>
      <c r="AB12" s="54"/>
      <c r="AC12" s="11">
        <v>41</v>
      </c>
      <c r="AD12" s="11">
        <v>13</v>
      </c>
      <c r="AE12" s="54"/>
      <c r="AF12" s="11">
        <v>5000</v>
      </c>
      <c r="AG12" s="71">
        <f t="shared" si="0"/>
        <v>6633</v>
      </c>
      <c r="AH12" s="18">
        <f t="shared" si="3"/>
        <v>108.6308548968228</v>
      </c>
      <c r="AI12" s="35"/>
    </row>
    <row r="13" spans="2:35" ht="15" customHeight="1">
      <c r="B13" s="5">
        <v>1974</v>
      </c>
      <c r="C13" s="19" t="s">
        <v>3</v>
      </c>
      <c r="D13" s="23">
        <f>243+378</f>
        <v>621</v>
      </c>
      <c r="E13" s="8">
        <f t="shared" ref="E13:E59" si="10">SUM(D13/D12*100)</f>
        <v>103.32778702163061</v>
      </c>
      <c r="F13" s="11">
        <v>1447</v>
      </c>
      <c r="G13" s="8">
        <f t="shared" ref="G13:I13" si="11">SUM(F13/F12*100)</f>
        <v>107.58364312267659</v>
      </c>
      <c r="H13" s="11">
        <v>706</v>
      </c>
      <c r="I13" s="29">
        <f t="shared" si="11"/>
        <v>98.055555555555557</v>
      </c>
      <c r="J13" s="23">
        <v>120</v>
      </c>
      <c r="K13" s="11">
        <v>104</v>
      </c>
      <c r="L13" s="11">
        <v>147</v>
      </c>
      <c r="M13" s="11">
        <v>93</v>
      </c>
      <c r="N13" s="54"/>
      <c r="O13" s="11">
        <v>89</v>
      </c>
      <c r="P13" s="11">
        <v>207</v>
      </c>
      <c r="Q13" s="11">
        <v>412</v>
      </c>
      <c r="R13" s="11">
        <v>223</v>
      </c>
      <c r="S13" s="11">
        <v>25</v>
      </c>
      <c r="T13" s="11">
        <v>17</v>
      </c>
      <c r="U13" s="11">
        <v>217</v>
      </c>
      <c r="V13" s="63"/>
      <c r="W13" s="63"/>
      <c r="X13" s="63"/>
      <c r="Y13" s="54"/>
      <c r="Z13" s="54"/>
      <c r="AA13" s="54"/>
      <c r="AB13" s="54"/>
      <c r="AC13" s="54"/>
      <c r="AD13" s="11">
        <v>4</v>
      </c>
      <c r="AE13" s="54"/>
      <c r="AF13" s="11">
        <v>4853</v>
      </c>
      <c r="AG13" s="71">
        <f t="shared" si="0"/>
        <v>6511</v>
      </c>
      <c r="AH13" s="18">
        <f t="shared" ref="AH13:AH59" si="12">SUM(AG13/AG12*100)</f>
        <v>98.160711593547418</v>
      </c>
      <c r="AI13" s="35"/>
    </row>
    <row r="14" spans="2:35" ht="15" customHeight="1">
      <c r="B14" s="5">
        <v>1975</v>
      </c>
      <c r="C14" s="19" t="s">
        <v>4</v>
      </c>
      <c r="D14" s="23">
        <f>200+308</f>
        <v>508</v>
      </c>
      <c r="E14" s="8">
        <f t="shared" si="10"/>
        <v>81.803542673107884</v>
      </c>
      <c r="F14" s="11">
        <v>1278</v>
      </c>
      <c r="G14" s="8">
        <f t="shared" ref="G14:I14" si="13">SUM(F14/F13*100)</f>
        <v>88.320663441603315</v>
      </c>
      <c r="H14" s="11">
        <v>667</v>
      </c>
      <c r="I14" s="29">
        <f t="shared" si="13"/>
        <v>94.475920679886684</v>
      </c>
      <c r="J14" s="23">
        <v>150</v>
      </c>
      <c r="K14" s="11">
        <v>108</v>
      </c>
      <c r="L14" s="11">
        <v>102</v>
      </c>
      <c r="M14" s="11">
        <v>150</v>
      </c>
      <c r="N14" s="54"/>
      <c r="O14" s="11">
        <v>74</v>
      </c>
      <c r="P14" s="11">
        <v>156</v>
      </c>
      <c r="Q14" s="11">
        <v>417</v>
      </c>
      <c r="R14" s="11">
        <v>210</v>
      </c>
      <c r="S14" s="11">
        <v>28</v>
      </c>
      <c r="T14" s="11">
        <v>14</v>
      </c>
      <c r="U14" s="11">
        <v>199</v>
      </c>
      <c r="V14" s="63"/>
      <c r="W14" s="63"/>
      <c r="X14" s="63"/>
      <c r="Y14" s="54"/>
      <c r="Z14" s="54"/>
      <c r="AA14" s="54"/>
      <c r="AB14" s="54"/>
      <c r="AC14" s="11">
        <v>22</v>
      </c>
      <c r="AD14" s="11">
        <v>0</v>
      </c>
      <c r="AE14" s="54"/>
      <c r="AF14" s="11">
        <v>4375</v>
      </c>
      <c r="AG14" s="71">
        <f t="shared" si="0"/>
        <v>6005</v>
      </c>
      <c r="AH14" s="18">
        <f t="shared" si="12"/>
        <v>92.228536323145448</v>
      </c>
      <c r="AI14" s="35"/>
    </row>
    <row r="15" spans="2:35" ht="15" customHeight="1">
      <c r="B15" s="5">
        <v>1976</v>
      </c>
      <c r="C15" s="19" t="s">
        <v>5</v>
      </c>
      <c r="D15" s="23">
        <f>219+356</f>
        <v>575</v>
      </c>
      <c r="E15" s="8">
        <f t="shared" si="10"/>
        <v>113.18897637795276</v>
      </c>
      <c r="F15" s="11">
        <v>1402</v>
      </c>
      <c r="G15" s="8">
        <f t="shared" ref="G15:I15" si="14">SUM(F15/F14*100)</f>
        <v>109.70266040688577</v>
      </c>
      <c r="H15" s="11">
        <v>642</v>
      </c>
      <c r="I15" s="29">
        <f t="shared" si="14"/>
        <v>96.251874062968511</v>
      </c>
      <c r="J15" s="23">
        <v>209</v>
      </c>
      <c r="K15" s="11">
        <v>111</v>
      </c>
      <c r="L15" s="11">
        <v>73</v>
      </c>
      <c r="M15" s="11">
        <v>194</v>
      </c>
      <c r="N15" s="54"/>
      <c r="O15" s="11">
        <v>70</v>
      </c>
      <c r="P15" s="11">
        <v>146</v>
      </c>
      <c r="Q15" s="11">
        <v>519</v>
      </c>
      <c r="R15" s="11">
        <v>198</v>
      </c>
      <c r="S15" s="11">
        <v>24</v>
      </c>
      <c r="T15" s="11">
        <v>9</v>
      </c>
      <c r="U15" s="11">
        <v>181</v>
      </c>
      <c r="V15" s="63"/>
      <c r="W15" s="63"/>
      <c r="X15" s="63"/>
      <c r="Y15" s="54"/>
      <c r="Z15" s="54"/>
      <c r="AA15" s="54"/>
      <c r="AB15" s="54"/>
      <c r="AC15" s="54"/>
      <c r="AD15" s="54"/>
      <c r="AE15" s="54"/>
      <c r="AF15" s="11">
        <v>3746</v>
      </c>
      <c r="AG15" s="71">
        <f t="shared" si="0"/>
        <v>5480</v>
      </c>
      <c r="AH15" s="18">
        <f t="shared" si="12"/>
        <v>91.257285595337223</v>
      </c>
      <c r="AI15" s="35"/>
    </row>
    <row r="16" spans="2:35" ht="15" customHeight="1">
      <c r="B16" s="5">
        <v>1977</v>
      </c>
      <c r="C16" s="19" t="s">
        <v>6</v>
      </c>
      <c r="D16" s="23">
        <f>206+273</f>
        <v>479</v>
      </c>
      <c r="E16" s="8">
        <f t="shared" si="10"/>
        <v>83.304347826086953</v>
      </c>
      <c r="F16" s="11">
        <v>1158</v>
      </c>
      <c r="G16" s="8">
        <f t="shared" ref="G16:I16" si="15">SUM(F16/F15*100)</f>
        <v>82.596291012838805</v>
      </c>
      <c r="H16" s="11">
        <v>618</v>
      </c>
      <c r="I16" s="29">
        <f t="shared" si="15"/>
        <v>96.261682242990659</v>
      </c>
      <c r="J16" s="23">
        <v>208</v>
      </c>
      <c r="K16" s="11">
        <v>97</v>
      </c>
      <c r="L16" s="11">
        <v>63</v>
      </c>
      <c r="M16" s="11">
        <v>155</v>
      </c>
      <c r="N16" s="54"/>
      <c r="O16" s="11">
        <v>53</v>
      </c>
      <c r="P16" s="11">
        <v>127</v>
      </c>
      <c r="Q16" s="11">
        <v>497</v>
      </c>
      <c r="R16" s="11">
        <v>199</v>
      </c>
      <c r="S16" s="11">
        <v>18</v>
      </c>
      <c r="T16" s="11">
        <v>9</v>
      </c>
      <c r="U16" s="11">
        <v>176</v>
      </c>
      <c r="V16" s="63"/>
      <c r="W16" s="63"/>
      <c r="X16" s="63"/>
      <c r="Y16" s="56"/>
      <c r="Z16" s="54"/>
      <c r="AA16" s="54"/>
      <c r="AB16" s="54"/>
      <c r="AC16" s="54"/>
      <c r="AD16" s="54"/>
      <c r="AE16" s="54"/>
      <c r="AF16" s="11">
        <v>3161</v>
      </c>
      <c r="AG16" s="71">
        <f t="shared" si="0"/>
        <v>4763</v>
      </c>
      <c r="AH16" s="18">
        <f t="shared" si="12"/>
        <v>86.916058394160586</v>
      </c>
      <c r="AI16" s="35"/>
    </row>
    <row r="17" spans="2:35" ht="15" customHeight="1">
      <c r="B17" s="5">
        <v>1978</v>
      </c>
      <c r="C17" s="19" t="s">
        <v>7</v>
      </c>
      <c r="D17" s="23">
        <f>201+140</f>
        <v>341</v>
      </c>
      <c r="E17" s="8">
        <f t="shared" si="10"/>
        <v>71.189979123173273</v>
      </c>
      <c r="F17" s="11">
        <v>1243</v>
      </c>
      <c r="G17" s="8">
        <f t="shared" ref="G17:I17" si="16">SUM(F17/F16*100)</f>
        <v>107.34024179620035</v>
      </c>
      <c r="H17" s="11">
        <v>626</v>
      </c>
      <c r="I17" s="29">
        <f t="shared" si="16"/>
        <v>101.29449838187703</v>
      </c>
      <c r="J17" s="23">
        <v>216</v>
      </c>
      <c r="K17" s="11">
        <v>109</v>
      </c>
      <c r="L17" s="11">
        <v>68</v>
      </c>
      <c r="M17" s="11">
        <v>173</v>
      </c>
      <c r="N17" s="54"/>
      <c r="O17" s="11">
        <v>42</v>
      </c>
      <c r="P17" s="11">
        <v>138</v>
      </c>
      <c r="Q17" s="11">
        <v>473</v>
      </c>
      <c r="R17" s="11">
        <v>223</v>
      </c>
      <c r="S17" s="11">
        <v>34</v>
      </c>
      <c r="T17" s="11">
        <v>9</v>
      </c>
      <c r="U17" s="11">
        <v>167</v>
      </c>
      <c r="V17" s="63"/>
      <c r="W17" s="63"/>
      <c r="X17" s="63"/>
      <c r="Y17" s="56"/>
      <c r="Z17" s="54"/>
      <c r="AA17" s="54"/>
      <c r="AB17" s="54"/>
      <c r="AC17" s="54"/>
      <c r="AD17" s="54"/>
      <c r="AE17" s="54"/>
      <c r="AF17" s="11">
        <v>2882</v>
      </c>
      <c r="AG17" s="71">
        <f t="shared" si="0"/>
        <v>4534</v>
      </c>
      <c r="AH17" s="18">
        <f t="shared" si="12"/>
        <v>95.192105815662401</v>
      </c>
      <c r="AI17" s="35"/>
    </row>
    <row r="18" spans="2:35" ht="15" customHeight="1">
      <c r="B18" s="5">
        <v>1979</v>
      </c>
      <c r="C18" s="19" t="s">
        <v>8</v>
      </c>
      <c r="D18" s="49">
        <f>198+128</f>
        <v>326</v>
      </c>
      <c r="E18" s="8">
        <f t="shared" si="10"/>
        <v>95.601173020527867</v>
      </c>
      <c r="F18" s="44">
        <v>1294</v>
      </c>
      <c r="G18" s="8">
        <f t="shared" ref="G18:I18" si="17">SUM(F18/F17*100)</f>
        <v>104.10297666934835</v>
      </c>
      <c r="H18" s="44">
        <v>632</v>
      </c>
      <c r="I18" s="29">
        <f t="shared" si="17"/>
        <v>100.95846645367412</v>
      </c>
      <c r="J18" s="49">
        <v>227</v>
      </c>
      <c r="K18" s="44">
        <v>98</v>
      </c>
      <c r="L18" s="44">
        <v>64</v>
      </c>
      <c r="M18" s="44">
        <v>148</v>
      </c>
      <c r="N18" s="56"/>
      <c r="O18" s="44">
        <v>37</v>
      </c>
      <c r="P18" s="44">
        <v>133</v>
      </c>
      <c r="Q18" s="44">
        <v>481</v>
      </c>
      <c r="R18" s="44">
        <v>230</v>
      </c>
      <c r="S18" s="44">
        <v>40</v>
      </c>
      <c r="T18" s="44">
        <v>9</v>
      </c>
      <c r="U18" s="44">
        <v>167</v>
      </c>
      <c r="V18" s="64"/>
      <c r="W18" s="64"/>
      <c r="X18" s="64"/>
      <c r="Y18" s="56"/>
      <c r="Z18" s="56"/>
      <c r="AA18" s="44">
        <v>39</v>
      </c>
      <c r="AB18" s="56"/>
      <c r="AC18" s="56"/>
      <c r="AD18" s="56"/>
      <c r="AE18" s="56"/>
      <c r="AF18" s="11">
        <v>2684</v>
      </c>
      <c r="AG18" s="71">
        <f t="shared" si="0"/>
        <v>4357</v>
      </c>
      <c r="AH18" s="18">
        <f t="shared" si="12"/>
        <v>96.096162329069259</v>
      </c>
      <c r="AI18" s="36"/>
    </row>
    <row r="19" spans="2:35" ht="15" customHeight="1" thickBot="1">
      <c r="B19" s="74">
        <v>1980</v>
      </c>
      <c r="C19" s="75" t="s">
        <v>9</v>
      </c>
      <c r="D19" s="24">
        <f>186+67</f>
        <v>253</v>
      </c>
      <c r="E19" s="16">
        <f t="shared" si="10"/>
        <v>77.607361963190186</v>
      </c>
      <c r="F19" s="12">
        <v>1301</v>
      </c>
      <c r="G19" s="16">
        <f t="shared" ref="G19:I19" si="18">SUM(F19/F18*100)</f>
        <v>100.54095826893355</v>
      </c>
      <c r="H19" s="12">
        <v>642</v>
      </c>
      <c r="I19" s="43">
        <f t="shared" si="18"/>
        <v>101.58227848101266</v>
      </c>
      <c r="J19" s="24">
        <v>268</v>
      </c>
      <c r="K19" s="12">
        <v>75</v>
      </c>
      <c r="L19" s="12">
        <v>62</v>
      </c>
      <c r="M19" s="12">
        <v>149</v>
      </c>
      <c r="N19" s="66"/>
      <c r="O19" s="12">
        <v>37</v>
      </c>
      <c r="P19" s="12">
        <v>114</v>
      </c>
      <c r="Q19" s="12">
        <v>393</v>
      </c>
      <c r="R19" s="12">
        <v>201</v>
      </c>
      <c r="S19" s="12">
        <v>70</v>
      </c>
      <c r="T19" s="12">
        <v>7</v>
      </c>
      <c r="U19" s="12">
        <v>181</v>
      </c>
      <c r="V19" s="76">
        <v>46</v>
      </c>
      <c r="W19" s="76">
        <v>66</v>
      </c>
      <c r="X19" s="76">
        <v>66</v>
      </c>
      <c r="Y19" s="66"/>
      <c r="Z19" s="66"/>
      <c r="AA19" s="12">
        <v>52</v>
      </c>
      <c r="AB19" s="66"/>
      <c r="AC19" s="66"/>
      <c r="AD19" s="66"/>
      <c r="AE19" s="66"/>
      <c r="AF19" s="12">
        <v>2607</v>
      </c>
      <c r="AG19" s="77">
        <f t="shared" si="0"/>
        <v>4394</v>
      </c>
      <c r="AH19" s="78">
        <f t="shared" si="12"/>
        <v>100.84920817075971</v>
      </c>
      <c r="AI19" s="37"/>
    </row>
    <row r="20" spans="2:35" ht="15" customHeight="1" thickTop="1">
      <c r="B20" s="6">
        <v>1981</v>
      </c>
      <c r="C20" s="20" t="s">
        <v>10</v>
      </c>
      <c r="D20" s="79">
        <f>165+65</f>
        <v>230</v>
      </c>
      <c r="E20" s="80">
        <f t="shared" si="10"/>
        <v>90.909090909090907</v>
      </c>
      <c r="F20" s="81">
        <v>1214</v>
      </c>
      <c r="G20" s="80">
        <f t="shared" ref="G20:I20" si="19">SUM(F20/F19*100)</f>
        <v>93.31283627978479</v>
      </c>
      <c r="H20" s="81">
        <v>558</v>
      </c>
      <c r="I20" s="82">
        <f t="shared" si="19"/>
        <v>86.915887850467286</v>
      </c>
      <c r="J20" s="79">
        <v>261</v>
      </c>
      <c r="K20" s="81">
        <v>63</v>
      </c>
      <c r="L20" s="81">
        <v>55</v>
      </c>
      <c r="M20" s="81">
        <v>124</v>
      </c>
      <c r="N20" s="83"/>
      <c r="O20" s="81">
        <v>33</v>
      </c>
      <c r="P20" s="81">
        <v>118</v>
      </c>
      <c r="Q20" s="81">
        <v>367</v>
      </c>
      <c r="R20" s="81">
        <v>164</v>
      </c>
      <c r="S20" s="81">
        <v>84</v>
      </c>
      <c r="T20" s="81">
        <v>6</v>
      </c>
      <c r="U20" s="81">
        <v>175</v>
      </c>
      <c r="V20" s="84">
        <v>46</v>
      </c>
      <c r="W20" s="84">
        <v>65</v>
      </c>
      <c r="X20" s="84">
        <v>65</v>
      </c>
      <c r="Y20" s="83"/>
      <c r="Z20" s="83"/>
      <c r="AA20" s="81">
        <v>71</v>
      </c>
      <c r="AB20" s="83"/>
      <c r="AC20" s="83"/>
      <c r="AD20" s="83"/>
      <c r="AE20" s="83"/>
      <c r="AF20" s="81">
        <v>2382</v>
      </c>
      <c r="AG20" s="85">
        <f t="shared" si="0"/>
        <v>4079</v>
      </c>
      <c r="AH20" s="86">
        <f t="shared" si="12"/>
        <v>92.831133363677736</v>
      </c>
      <c r="AI20" s="35"/>
    </row>
    <row r="21" spans="2:35" ht="15" customHeight="1">
      <c r="B21" s="5">
        <v>1982</v>
      </c>
      <c r="C21" s="19" t="s">
        <v>11</v>
      </c>
      <c r="D21" s="23">
        <f>211+53</f>
        <v>264</v>
      </c>
      <c r="E21" s="8">
        <f t="shared" si="10"/>
        <v>114.78260869565217</v>
      </c>
      <c r="F21" s="11">
        <v>1196</v>
      </c>
      <c r="G21" s="8">
        <f t="shared" ref="G21:I21" si="20">SUM(F21/F20*100)</f>
        <v>98.517298187808905</v>
      </c>
      <c r="H21" s="11">
        <v>599</v>
      </c>
      <c r="I21" s="29">
        <f t="shared" si="20"/>
        <v>107.34767025089607</v>
      </c>
      <c r="J21" s="23">
        <v>266</v>
      </c>
      <c r="K21" s="11">
        <v>62</v>
      </c>
      <c r="L21" s="11">
        <v>53</v>
      </c>
      <c r="M21" s="11">
        <v>136</v>
      </c>
      <c r="N21" s="11">
        <v>136</v>
      </c>
      <c r="O21" s="11">
        <v>31</v>
      </c>
      <c r="P21" s="11">
        <v>114</v>
      </c>
      <c r="Q21" s="11">
        <v>386</v>
      </c>
      <c r="R21" s="11">
        <v>142</v>
      </c>
      <c r="S21" s="11">
        <v>83</v>
      </c>
      <c r="T21" s="11">
        <v>0</v>
      </c>
      <c r="U21" s="11">
        <v>180</v>
      </c>
      <c r="V21" s="63">
        <v>46</v>
      </c>
      <c r="W21" s="63">
        <v>71</v>
      </c>
      <c r="X21" s="63">
        <v>65</v>
      </c>
      <c r="Y21" s="56"/>
      <c r="Z21" s="54"/>
      <c r="AA21" s="11">
        <v>79</v>
      </c>
      <c r="AB21" s="54"/>
      <c r="AC21" s="54"/>
      <c r="AD21" s="54"/>
      <c r="AE21" s="54"/>
      <c r="AF21" s="11">
        <v>2376</v>
      </c>
      <c r="AG21" s="71">
        <f t="shared" si="0"/>
        <v>4226</v>
      </c>
      <c r="AH21" s="18">
        <f t="shared" si="12"/>
        <v>103.60382446678106</v>
      </c>
      <c r="AI21" s="35"/>
    </row>
    <row r="22" spans="2:35" ht="15" customHeight="1">
      <c r="B22" s="5">
        <v>1983</v>
      </c>
      <c r="C22" s="19" t="s">
        <v>12</v>
      </c>
      <c r="D22" s="23">
        <f>195+50</f>
        <v>245</v>
      </c>
      <c r="E22" s="8">
        <f t="shared" si="10"/>
        <v>92.803030303030297</v>
      </c>
      <c r="F22" s="11">
        <v>1137</v>
      </c>
      <c r="G22" s="8">
        <f t="shared" ref="G22:I22" si="21">SUM(F22/F21*100)</f>
        <v>95.066889632107021</v>
      </c>
      <c r="H22" s="11">
        <v>581</v>
      </c>
      <c r="I22" s="29">
        <f t="shared" si="21"/>
        <v>96.994991652754592</v>
      </c>
      <c r="J22" s="23">
        <v>262</v>
      </c>
      <c r="K22" s="11">
        <v>56</v>
      </c>
      <c r="L22" s="11">
        <v>53</v>
      </c>
      <c r="M22" s="11">
        <v>130</v>
      </c>
      <c r="N22" s="11">
        <v>130</v>
      </c>
      <c r="O22" s="11">
        <v>30</v>
      </c>
      <c r="P22" s="11">
        <v>111</v>
      </c>
      <c r="Q22" s="11">
        <v>387</v>
      </c>
      <c r="R22" s="11">
        <v>104</v>
      </c>
      <c r="S22" s="11">
        <v>80</v>
      </c>
      <c r="T22" s="54"/>
      <c r="U22" s="11">
        <v>194</v>
      </c>
      <c r="V22" s="63">
        <v>47</v>
      </c>
      <c r="W22" s="63">
        <v>80</v>
      </c>
      <c r="X22" s="63">
        <v>69</v>
      </c>
      <c r="Y22" s="56"/>
      <c r="Z22" s="54"/>
      <c r="AA22" s="11">
        <v>84</v>
      </c>
      <c r="AB22" s="54"/>
      <c r="AC22" s="54"/>
      <c r="AD22" s="54"/>
      <c r="AE22" s="54"/>
      <c r="AF22" s="11">
        <v>2291</v>
      </c>
      <c r="AG22" s="71">
        <f t="shared" si="0"/>
        <v>4108</v>
      </c>
      <c r="AH22" s="18">
        <f t="shared" si="12"/>
        <v>97.207761476573594</v>
      </c>
      <c r="AI22" s="35"/>
    </row>
    <row r="23" spans="2:35" ht="15" customHeight="1">
      <c r="B23" s="5">
        <v>1984</v>
      </c>
      <c r="C23" s="19" t="s">
        <v>13</v>
      </c>
      <c r="D23" s="23">
        <f>278+43</f>
        <v>321</v>
      </c>
      <c r="E23" s="8">
        <f t="shared" si="10"/>
        <v>131.0204081632653</v>
      </c>
      <c r="F23" s="11">
        <v>1180</v>
      </c>
      <c r="G23" s="8">
        <f t="shared" ref="G23:I23" si="22">SUM(F23/F22*100)</f>
        <v>103.78188214599824</v>
      </c>
      <c r="H23" s="11">
        <v>580</v>
      </c>
      <c r="I23" s="29">
        <f t="shared" si="22"/>
        <v>99.827882960413078</v>
      </c>
      <c r="J23" s="23">
        <v>258</v>
      </c>
      <c r="K23" s="11">
        <v>54</v>
      </c>
      <c r="L23" s="11">
        <v>56</v>
      </c>
      <c r="M23" s="11">
        <v>129</v>
      </c>
      <c r="N23" s="11">
        <v>129</v>
      </c>
      <c r="O23" s="11">
        <v>32</v>
      </c>
      <c r="P23" s="11">
        <v>109</v>
      </c>
      <c r="Q23" s="11">
        <v>390</v>
      </c>
      <c r="R23" s="11">
        <v>94</v>
      </c>
      <c r="S23" s="11">
        <v>107</v>
      </c>
      <c r="T23" s="54"/>
      <c r="U23" s="11">
        <v>198</v>
      </c>
      <c r="V23" s="63">
        <v>51</v>
      </c>
      <c r="W23" s="63">
        <v>85</v>
      </c>
      <c r="X23" s="63">
        <v>63</v>
      </c>
      <c r="Y23" s="56"/>
      <c r="Z23" s="11">
        <v>2</v>
      </c>
      <c r="AA23" s="11">
        <v>89</v>
      </c>
      <c r="AB23" s="11">
        <v>2</v>
      </c>
      <c r="AC23" s="54"/>
      <c r="AD23" s="54"/>
      <c r="AE23" s="54"/>
      <c r="AF23" s="11">
        <v>2134</v>
      </c>
      <c r="AG23" s="71">
        <f t="shared" si="0"/>
        <v>3982</v>
      </c>
      <c r="AH23" s="18">
        <f t="shared" si="12"/>
        <v>96.932814021421621</v>
      </c>
      <c r="AI23" s="35"/>
    </row>
    <row r="24" spans="2:35" ht="15" customHeight="1">
      <c r="B24" s="5">
        <v>1985</v>
      </c>
      <c r="C24" s="19" t="s">
        <v>14</v>
      </c>
      <c r="D24" s="23">
        <f>197+54</f>
        <v>251</v>
      </c>
      <c r="E24" s="8">
        <f t="shared" si="10"/>
        <v>78.193146417445476</v>
      </c>
      <c r="F24" s="11">
        <v>1180</v>
      </c>
      <c r="G24" s="8">
        <f t="shared" ref="G24:I24" si="23">SUM(F24/F23*100)</f>
        <v>100</v>
      </c>
      <c r="H24" s="11">
        <v>610</v>
      </c>
      <c r="I24" s="29">
        <f t="shared" si="23"/>
        <v>105.17241379310344</v>
      </c>
      <c r="J24" s="23">
        <v>262</v>
      </c>
      <c r="K24" s="11">
        <v>28</v>
      </c>
      <c r="L24" s="11">
        <v>42</v>
      </c>
      <c r="M24" s="11">
        <v>140</v>
      </c>
      <c r="N24" s="11">
        <v>140</v>
      </c>
      <c r="O24" s="11">
        <v>34</v>
      </c>
      <c r="P24" s="11">
        <v>108</v>
      </c>
      <c r="Q24" s="11">
        <v>411</v>
      </c>
      <c r="R24" s="11">
        <v>79</v>
      </c>
      <c r="S24" s="11">
        <v>113</v>
      </c>
      <c r="T24" s="54"/>
      <c r="U24" s="58">
        <f>SUM(V24:X24)</f>
        <v>213</v>
      </c>
      <c r="V24" s="63">
        <v>56</v>
      </c>
      <c r="W24" s="63">
        <v>91</v>
      </c>
      <c r="X24" s="63">
        <v>66</v>
      </c>
      <c r="Y24" s="62"/>
      <c r="Z24" s="11">
        <v>27</v>
      </c>
      <c r="AA24" s="11">
        <v>93</v>
      </c>
      <c r="AB24" s="11">
        <v>28</v>
      </c>
      <c r="AC24" s="54"/>
      <c r="AD24" s="54"/>
      <c r="AE24" s="54"/>
      <c r="AF24" s="11">
        <v>2107</v>
      </c>
      <c r="AG24" s="71">
        <f t="shared" si="0"/>
        <v>4038</v>
      </c>
      <c r="AH24" s="18">
        <f t="shared" si="12"/>
        <v>101.40632847815168</v>
      </c>
      <c r="AI24" s="35"/>
    </row>
    <row r="25" spans="2:35" ht="15" customHeight="1">
      <c r="B25" s="5">
        <v>1986</v>
      </c>
      <c r="C25" s="19" t="s">
        <v>15</v>
      </c>
      <c r="D25" s="23">
        <f>219+68</f>
        <v>287</v>
      </c>
      <c r="E25" s="8">
        <f t="shared" si="10"/>
        <v>114.34262948207173</v>
      </c>
      <c r="F25" s="11">
        <v>1119</v>
      </c>
      <c r="G25" s="8">
        <f t="shared" ref="G25:I25" si="24">SUM(F25/F24*100)</f>
        <v>94.830508474576263</v>
      </c>
      <c r="H25" s="11">
        <v>615</v>
      </c>
      <c r="I25" s="29">
        <f t="shared" si="24"/>
        <v>100.81967213114753</v>
      </c>
      <c r="J25" s="23">
        <v>265</v>
      </c>
      <c r="K25" s="11">
        <v>30</v>
      </c>
      <c r="L25" s="11">
        <v>39</v>
      </c>
      <c r="M25" s="11">
        <v>137</v>
      </c>
      <c r="N25" s="11">
        <v>137</v>
      </c>
      <c r="O25" s="11">
        <v>36</v>
      </c>
      <c r="P25" s="11">
        <v>104</v>
      </c>
      <c r="Q25" s="11">
        <v>504</v>
      </c>
      <c r="R25" s="11">
        <v>46</v>
      </c>
      <c r="S25" s="11">
        <v>135</v>
      </c>
      <c r="T25" s="54"/>
      <c r="U25" s="58">
        <f>SUM(V25:X25)</f>
        <v>223</v>
      </c>
      <c r="V25" s="63">
        <v>58</v>
      </c>
      <c r="W25" s="63">
        <v>98</v>
      </c>
      <c r="X25" s="63">
        <v>67</v>
      </c>
      <c r="Y25" s="62"/>
      <c r="Z25" s="11">
        <v>37</v>
      </c>
      <c r="AA25" s="11">
        <v>87</v>
      </c>
      <c r="AB25" s="11">
        <v>25</v>
      </c>
      <c r="AC25" s="54"/>
      <c r="AD25" s="54"/>
      <c r="AE25" s="54"/>
      <c r="AF25" s="11">
        <v>1981</v>
      </c>
      <c r="AG25" s="71">
        <f t="shared" si="0"/>
        <v>4009</v>
      </c>
      <c r="AH25" s="18">
        <f t="shared" si="12"/>
        <v>99.281822684497286</v>
      </c>
      <c r="AI25" s="35"/>
    </row>
    <row r="26" spans="2:35" ht="15" customHeight="1">
      <c r="B26" s="5">
        <v>1987</v>
      </c>
      <c r="C26" s="19" t="s">
        <v>16</v>
      </c>
      <c r="D26" s="23">
        <f>238+64</f>
        <v>302</v>
      </c>
      <c r="E26" s="8">
        <f t="shared" si="10"/>
        <v>105.22648083623693</v>
      </c>
      <c r="F26" s="11">
        <v>1140</v>
      </c>
      <c r="G26" s="8">
        <f t="shared" ref="G26:I26" si="25">SUM(F26/F25*100)</f>
        <v>101.87667560321717</v>
      </c>
      <c r="H26" s="11">
        <v>631</v>
      </c>
      <c r="I26" s="29">
        <f t="shared" si="25"/>
        <v>102.60162601626017</v>
      </c>
      <c r="J26" s="23">
        <v>262</v>
      </c>
      <c r="K26" s="11">
        <v>32</v>
      </c>
      <c r="L26" s="11">
        <v>45</v>
      </c>
      <c r="M26" s="11"/>
      <c r="N26" s="11">
        <v>143</v>
      </c>
      <c r="O26" s="11">
        <v>38</v>
      </c>
      <c r="P26" s="11">
        <v>102</v>
      </c>
      <c r="Q26" s="11">
        <v>568</v>
      </c>
      <c r="R26" s="11">
        <v>36</v>
      </c>
      <c r="S26" s="11">
        <v>150</v>
      </c>
      <c r="T26" s="54"/>
      <c r="U26" s="58">
        <f>SUM(V26:X26)</f>
        <v>265</v>
      </c>
      <c r="V26" s="63">
        <v>58</v>
      </c>
      <c r="W26" s="63">
        <v>139</v>
      </c>
      <c r="X26" s="63">
        <v>68</v>
      </c>
      <c r="Y26" s="62"/>
      <c r="Z26" s="11">
        <v>37</v>
      </c>
      <c r="AA26" s="11">
        <v>89</v>
      </c>
      <c r="AB26" s="11">
        <v>31</v>
      </c>
      <c r="AC26" s="54"/>
      <c r="AD26" s="54"/>
      <c r="AE26" s="54"/>
      <c r="AF26" s="11">
        <v>2614</v>
      </c>
      <c r="AG26" s="71">
        <f t="shared" si="0"/>
        <v>4677</v>
      </c>
      <c r="AH26" s="18">
        <f t="shared" si="12"/>
        <v>116.66250935395361</v>
      </c>
      <c r="AI26" s="35"/>
    </row>
    <row r="27" spans="2:35" ht="15" customHeight="1">
      <c r="B27" s="5">
        <v>1988</v>
      </c>
      <c r="C27" s="19" t="s">
        <v>17</v>
      </c>
      <c r="D27" s="23">
        <f>255+49</f>
        <v>304</v>
      </c>
      <c r="E27" s="8">
        <f t="shared" si="10"/>
        <v>100.66225165562915</v>
      </c>
      <c r="F27" s="11">
        <v>1097</v>
      </c>
      <c r="G27" s="8">
        <f t="shared" ref="G27:I27" si="26">SUM(F27/F26*100)</f>
        <v>96.228070175438603</v>
      </c>
      <c r="H27" s="11">
        <v>661</v>
      </c>
      <c r="I27" s="29">
        <f t="shared" si="26"/>
        <v>104.75435816164817</v>
      </c>
      <c r="J27" s="23">
        <v>259</v>
      </c>
      <c r="K27" s="11">
        <v>161</v>
      </c>
      <c r="L27" s="11">
        <v>41</v>
      </c>
      <c r="M27" s="11"/>
      <c r="N27" s="11">
        <v>141</v>
      </c>
      <c r="O27" s="11">
        <v>38</v>
      </c>
      <c r="P27" s="11">
        <v>115</v>
      </c>
      <c r="Q27" s="11">
        <v>619</v>
      </c>
      <c r="R27" s="11">
        <v>31</v>
      </c>
      <c r="S27" s="11">
        <v>154</v>
      </c>
      <c r="T27" s="54"/>
      <c r="U27" s="58">
        <f>SUM(V27:X27)</f>
        <v>304</v>
      </c>
      <c r="V27" s="63">
        <v>65</v>
      </c>
      <c r="W27" s="63">
        <v>170</v>
      </c>
      <c r="X27" s="63">
        <v>69</v>
      </c>
      <c r="Y27" s="62"/>
      <c r="Z27" s="11">
        <v>37</v>
      </c>
      <c r="AA27" s="11">
        <v>92</v>
      </c>
      <c r="AB27" s="11">
        <v>33</v>
      </c>
      <c r="AC27" s="54"/>
      <c r="AD27" s="54"/>
      <c r="AE27" s="54"/>
      <c r="AF27" s="11">
        <v>226</v>
      </c>
      <c r="AG27" s="71">
        <f t="shared" si="0"/>
        <v>2555</v>
      </c>
      <c r="AH27" s="18">
        <f t="shared" si="12"/>
        <v>54.629035706649567</v>
      </c>
      <c r="AI27" s="35"/>
    </row>
    <row r="28" spans="2:35" ht="15" customHeight="1">
      <c r="B28" s="5">
        <v>1989</v>
      </c>
      <c r="C28" s="19" t="s">
        <v>18</v>
      </c>
      <c r="D28" s="49">
        <f>252+42</f>
        <v>294</v>
      </c>
      <c r="E28" s="8">
        <f t="shared" si="10"/>
        <v>96.710526315789465</v>
      </c>
      <c r="F28" s="44">
        <v>1211</v>
      </c>
      <c r="G28" s="8">
        <f t="shared" ref="G28:I28" si="27">SUM(F28/F27*100)</f>
        <v>110.39197812215131</v>
      </c>
      <c r="H28" s="44">
        <v>758</v>
      </c>
      <c r="I28" s="29">
        <f t="shared" si="27"/>
        <v>114.67473524962179</v>
      </c>
      <c r="J28" s="49">
        <v>280</v>
      </c>
      <c r="K28" s="11">
        <v>40</v>
      </c>
      <c r="L28" s="44">
        <v>46</v>
      </c>
      <c r="M28" s="11"/>
      <c r="N28" s="11">
        <v>162</v>
      </c>
      <c r="O28" s="99"/>
      <c r="P28" s="44">
        <v>132</v>
      </c>
      <c r="Q28" s="11">
        <v>782</v>
      </c>
      <c r="R28" s="11">
        <v>32</v>
      </c>
      <c r="S28" s="44">
        <v>159</v>
      </c>
      <c r="T28" s="54"/>
      <c r="U28" s="11">
        <v>348</v>
      </c>
      <c r="V28" s="63">
        <v>76</v>
      </c>
      <c r="W28" s="67" t="s">
        <v>77</v>
      </c>
      <c r="X28" s="67" t="s">
        <v>77</v>
      </c>
      <c r="Y28" s="56"/>
      <c r="Z28" s="44">
        <v>38</v>
      </c>
      <c r="AA28" s="11">
        <v>99</v>
      </c>
      <c r="AB28" s="11">
        <v>33</v>
      </c>
      <c r="AC28" s="54"/>
      <c r="AD28" s="54"/>
      <c r="AE28" s="53"/>
      <c r="AF28" s="54"/>
      <c r="AG28" s="71">
        <f t="shared" si="0"/>
        <v>2227</v>
      </c>
      <c r="AH28" s="18">
        <f t="shared" si="12"/>
        <v>87.162426614481419</v>
      </c>
      <c r="AI28" s="36"/>
    </row>
    <row r="29" spans="2:35" ht="15" customHeight="1" thickBot="1">
      <c r="B29" s="74">
        <v>1990</v>
      </c>
      <c r="C29" s="75" t="s">
        <v>19</v>
      </c>
      <c r="D29" s="24">
        <f>307+64</f>
        <v>371</v>
      </c>
      <c r="E29" s="16">
        <f t="shared" si="10"/>
        <v>126.19047619047619</v>
      </c>
      <c r="F29" s="12">
        <v>1242</v>
      </c>
      <c r="G29" s="16">
        <f t="shared" ref="G29:I29" si="28">SUM(F29/F28*100)</f>
        <v>102.55986787778694</v>
      </c>
      <c r="H29" s="12">
        <v>839</v>
      </c>
      <c r="I29" s="43">
        <f t="shared" si="28"/>
        <v>110.68601583113455</v>
      </c>
      <c r="J29" s="24">
        <v>300</v>
      </c>
      <c r="K29" s="12">
        <v>48</v>
      </c>
      <c r="L29" s="12">
        <v>47</v>
      </c>
      <c r="M29" s="12"/>
      <c r="N29" s="12">
        <v>177</v>
      </c>
      <c r="O29" s="12"/>
      <c r="P29" s="12">
        <v>144</v>
      </c>
      <c r="Q29" s="12">
        <v>846</v>
      </c>
      <c r="R29" s="12">
        <v>32</v>
      </c>
      <c r="S29" s="12">
        <v>166</v>
      </c>
      <c r="T29" s="66"/>
      <c r="U29" s="12">
        <v>368</v>
      </c>
      <c r="V29" s="76"/>
      <c r="W29" s="76"/>
      <c r="X29" s="76"/>
      <c r="Y29" s="66"/>
      <c r="Z29" s="12">
        <v>43</v>
      </c>
      <c r="AA29" s="12">
        <v>109</v>
      </c>
      <c r="AB29" s="12">
        <v>38</v>
      </c>
      <c r="AC29" s="66"/>
      <c r="AD29" s="66"/>
      <c r="AE29" s="12">
        <v>30</v>
      </c>
      <c r="AF29" s="66"/>
      <c r="AG29" s="77">
        <f t="shared" si="0"/>
        <v>2348</v>
      </c>
      <c r="AH29" s="78">
        <f t="shared" si="12"/>
        <v>105.43331836551415</v>
      </c>
      <c r="AI29" s="37"/>
    </row>
    <row r="30" spans="2:35" ht="15" customHeight="1" thickTop="1">
      <c r="B30" s="6">
        <v>1991</v>
      </c>
      <c r="C30" s="20" t="s">
        <v>20</v>
      </c>
      <c r="D30" s="79">
        <f>330+125</f>
        <v>455</v>
      </c>
      <c r="E30" s="80">
        <f t="shared" si="10"/>
        <v>122.64150943396226</v>
      </c>
      <c r="F30" s="81">
        <v>1273</v>
      </c>
      <c r="G30" s="80">
        <f t="shared" ref="G30:I30" si="29">SUM(F30/F29*100)</f>
        <v>102.49597423510468</v>
      </c>
      <c r="H30" s="81">
        <v>954</v>
      </c>
      <c r="I30" s="82">
        <f t="shared" si="29"/>
        <v>113.70679380214541</v>
      </c>
      <c r="J30" s="79">
        <v>323</v>
      </c>
      <c r="K30" s="81">
        <v>57</v>
      </c>
      <c r="L30" s="81">
        <v>45</v>
      </c>
      <c r="M30" s="81"/>
      <c r="N30" s="81">
        <v>211</v>
      </c>
      <c r="O30" s="81"/>
      <c r="P30" s="81">
        <v>154</v>
      </c>
      <c r="Q30" s="81">
        <v>925</v>
      </c>
      <c r="R30" s="81">
        <v>27</v>
      </c>
      <c r="S30" s="81">
        <v>179</v>
      </c>
      <c r="T30" s="83"/>
      <c r="U30" s="81">
        <v>391</v>
      </c>
      <c r="V30" s="84"/>
      <c r="W30" s="84"/>
      <c r="X30" s="84"/>
      <c r="Y30" s="83"/>
      <c r="Z30" s="81">
        <v>42</v>
      </c>
      <c r="AA30" s="81">
        <v>115</v>
      </c>
      <c r="AB30" s="81">
        <v>43</v>
      </c>
      <c r="AC30" s="83"/>
      <c r="AD30" s="83"/>
      <c r="AE30" s="81">
        <v>69</v>
      </c>
      <c r="AF30" s="83"/>
      <c r="AG30" s="85">
        <f t="shared" si="0"/>
        <v>2581</v>
      </c>
      <c r="AH30" s="86">
        <f t="shared" si="12"/>
        <v>109.92333901192504</v>
      </c>
      <c r="AI30" s="35"/>
    </row>
    <row r="31" spans="2:35" ht="15" customHeight="1">
      <c r="B31" s="5">
        <v>1992</v>
      </c>
      <c r="C31" s="19" t="s">
        <v>21</v>
      </c>
      <c r="D31" s="23">
        <f>275+145</f>
        <v>420</v>
      </c>
      <c r="E31" s="8">
        <f t="shared" si="10"/>
        <v>92.307692307692307</v>
      </c>
      <c r="F31" s="11">
        <v>1115</v>
      </c>
      <c r="G31" s="8">
        <f t="shared" ref="G31:I31" si="30">SUM(F31/F30*100)</f>
        <v>87.5883739198743</v>
      </c>
      <c r="H31" s="11">
        <v>926</v>
      </c>
      <c r="I31" s="29">
        <f t="shared" si="30"/>
        <v>97.064989517819711</v>
      </c>
      <c r="J31" s="23">
        <v>313</v>
      </c>
      <c r="K31" s="11">
        <v>55</v>
      </c>
      <c r="L31" s="11">
        <v>47</v>
      </c>
      <c r="M31" s="11"/>
      <c r="N31" s="11">
        <v>210</v>
      </c>
      <c r="O31" s="11"/>
      <c r="P31" s="11">
        <v>151</v>
      </c>
      <c r="Q31" s="11">
        <v>906</v>
      </c>
      <c r="R31" s="11">
        <v>15</v>
      </c>
      <c r="S31" s="11">
        <v>180</v>
      </c>
      <c r="T31" s="54"/>
      <c r="U31" s="11">
        <v>406</v>
      </c>
      <c r="V31" s="63"/>
      <c r="W31" s="63"/>
      <c r="X31" s="63"/>
      <c r="Y31" s="54"/>
      <c r="Z31" s="11">
        <v>44</v>
      </c>
      <c r="AA31" s="11">
        <v>110</v>
      </c>
      <c r="AB31" s="11">
        <v>38</v>
      </c>
      <c r="AC31" s="54"/>
      <c r="AD31" s="54"/>
      <c r="AE31" s="11">
        <v>96</v>
      </c>
      <c r="AF31" s="54"/>
      <c r="AG31" s="71">
        <f t="shared" si="0"/>
        <v>2571</v>
      </c>
      <c r="AH31" s="18">
        <f t="shared" si="12"/>
        <v>99.612553273924831</v>
      </c>
      <c r="AI31" s="35"/>
    </row>
    <row r="32" spans="2:35" ht="15" customHeight="1">
      <c r="B32" s="5">
        <v>1993</v>
      </c>
      <c r="C32" s="19" t="s">
        <v>22</v>
      </c>
      <c r="D32" s="23">
        <f>295+126</f>
        <v>421</v>
      </c>
      <c r="E32" s="8">
        <f t="shared" si="10"/>
        <v>100.23809523809524</v>
      </c>
      <c r="F32" s="11">
        <v>986</v>
      </c>
      <c r="G32" s="8">
        <f t="shared" ref="G32:I32" si="31">SUM(F32/F31*100)</f>
        <v>88.430493273542595</v>
      </c>
      <c r="H32" s="11">
        <v>879</v>
      </c>
      <c r="I32" s="29">
        <f t="shared" si="31"/>
        <v>94.9244060475162</v>
      </c>
      <c r="J32" s="23">
        <v>298</v>
      </c>
      <c r="K32" s="11">
        <v>51</v>
      </c>
      <c r="L32" s="11">
        <v>41</v>
      </c>
      <c r="M32" s="11"/>
      <c r="N32" s="11">
        <v>200</v>
      </c>
      <c r="O32" s="11"/>
      <c r="P32" s="11">
        <v>147</v>
      </c>
      <c r="Q32" s="11">
        <v>862</v>
      </c>
      <c r="R32" s="11">
        <v>5</v>
      </c>
      <c r="S32" s="11">
        <v>181</v>
      </c>
      <c r="T32" s="54"/>
      <c r="U32" s="11">
        <v>381</v>
      </c>
      <c r="V32" s="63"/>
      <c r="W32" s="63"/>
      <c r="X32" s="63"/>
      <c r="Y32" s="54"/>
      <c r="Z32" s="11">
        <v>49</v>
      </c>
      <c r="AA32" s="11">
        <v>106</v>
      </c>
      <c r="AB32" s="11">
        <v>50</v>
      </c>
      <c r="AC32" s="54"/>
      <c r="AD32" s="54"/>
      <c r="AE32" s="11">
        <v>107</v>
      </c>
      <c r="AF32" s="54"/>
      <c r="AG32" s="71">
        <f t="shared" si="0"/>
        <v>2478</v>
      </c>
      <c r="AH32" s="18">
        <f t="shared" si="12"/>
        <v>96.382730455075844</v>
      </c>
      <c r="AI32" s="35"/>
    </row>
    <row r="33" spans="2:35" ht="15" customHeight="1">
      <c r="B33" s="5">
        <v>1994</v>
      </c>
      <c r="C33" s="19" t="s">
        <v>23</v>
      </c>
      <c r="D33" s="23">
        <f>337+135</f>
        <v>472</v>
      </c>
      <c r="E33" s="8">
        <f t="shared" si="10"/>
        <v>112.11401425178147</v>
      </c>
      <c r="F33" s="11">
        <v>922</v>
      </c>
      <c r="G33" s="8">
        <f t="shared" ref="G33:I33" si="32">SUM(F33/F32*100)</f>
        <v>93.509127789046659</v>
      </c>
      <c r="H33" s="11">
        <v>919</v>
      </c>
      <c r="I33" s="29">
        <f t="shared" si="32"/>
        <v>104.55062571103527</v>
      </c>
      <c r="J33" s="23">
        <v>301</v>
      </c>
      <c r="K33" s="11">
        <v>47</v>
      </c>
      <c r="L33" s="11">
        <v>39</v>
      </c>
      <c r="M33" s="11"/>
      <c r="N33" s="11">
        <v>195</v>
      </c>
      <c r="O33" s="11"/>
      <c r="P33" s="11">
        <v>163</v>
      </c>
      <c r="Q33" s="11">
        <v>895</v>
      </c>
      <c r="R33" s="11">
        <v>0</v>
      </c>
      <c r="S33" s="11">
        <v>186</v>
      </c>
      <c r="T33" s="54"/>
      <c r="U33" s="11">
        <v>440</v>
      </c>
      <c r="V33" s="63"/>
      <c r="W33" s="63"/>
      <c r="X33" s="63"/>
      <c r="Y33" s="54"/>
      <c r="Z33" s="11">
        <v>68</v>
      </c>
      <c r="AA33" s="11">
        <v>108</v>
      </c>
      <c r="AB33" s="11">
        <v>65</v>
      </c>
      <c r="AC33" s="54"/>
      <c r="AD33" s="54"/>
      <c r="AE33" s="11">
        <v>107</v>
      </c>
      <c r="AF33" s="54"/>
      <c r="AG33" s="71">
        <f t="shared" si="0"/>
        <v>2614</v>
      </c>
      <c r="AH33" s="18">
        <f t="shared" si="12"/>
        <v>105.48829701372074</v>
      </c>
      <c r="AI33" s="35"/>
    </row>
    <row r="34" spans="2:35" ht="15" customHeight="1">
      <c r="B34" s="5">
        <v>1995</v>
      </c>
      <c r="C34" s="19" t="s">
        <v>24</v>
      </c>
      <c r="D34" s="23">
        <f>314+160</f>
        <v>474</v>
      </c>
      <c r="E34" s="8">
        <f t="shared" si="10"/>
        <v>100.42372881355932</v>
      </c>
      <c r="F34" s="44">
        <v>868</v>
      </c>
      <c r="G34" s="8">
        <f t="shared" ref="G34:I34" si="33">SUM(F34/F33*100)</f>
        <v>94.143167028199571</v>
      </c>
      <c r="H34" s="11">
        <v>968</v>
      </c>
      <c r="I34" s="29">
        <f t="shared" si="33"/>
        <v>105.33188248095757</v>
      </c>
      <c r="J34" s="49">
        <v>296</v>
      </c>
      <c r="K34" s="11">
        <v>41</v>
      </c>
      <c r="L34" s="44">
        <v>35</v>
      </c>
      <c r="M34" s="11"/>
      <c r="N34" s="11">
        <v>190</v>
      </c>
      <c r="O34" s="11"/>
      <c r="P34" s="11">
        <v>155</v>
      </c>
      <c r="Q34" s="11">
        <v>843</v>
      </c>
      <c r="R34" s="11"/>
      <c r="S34" s="44">
        <v>183</v>
      </c>
      <c r="T34" s="54"/>
      <c r="U34" s="11">
        <v>418</v>
      </c>
      <c r="V34" s="63"/>
      <c r="W34" s="63"/>
      <c r="X34" s="63"/>
      <c r="Y34" s="56"/>
      <c r="Z34" s="11">
        <v>66</v>
      </c>
      <c r="AA34" s="11">
        <v>109</v>
      </c>
      <c r="AB34" s="11">
        <v>55</v>
      </c>
      <c r="AC34" s="54"/>
      <c r="AD34" s="54"/>
      <c r="AE34" s="44">
        <v>112</v>
      </c>
      <c r="AF34" s="54"/>
      <c r="AG34" s="71">
        <f t="shared" si="0"/>
        <v>2503</v>
      </c>
      <c r="AH34" s="18">
        <f t="shared" si="12"/>
        <v>95.75363427697016</v>
      </c>
      <c r="AI34" s="36"/>
    </row>
    <row r="35" spans="2:35" ht="15" customHeight="1">
      <c r="B35" s="5">
        <v>1996</v>
      </c>
      <c r="C35" s="19" t="s">
        <v>25</v>
      </c>
      <c r="D35" s="23">
        <f>285+188</f>
        <v>473</v>
      </c>
      <c r="E35" s="8">
        <f t="shared" si="10"/>
        <v>99.789029535864984</v>
      </c>
      <c r="F35" s="44">
        <v>797</v>
      </c>
      <c r="G35" s="8">
        <f t="shared" ref="G35:I35" si="34">SUM(F35/F34*100)</f>
        <v>91.820276497695858</v>
      </c>
      <c r="H35" s="11">
        <v>1012</v>
      </c>
      <c r="I35" s="29">
        <f t="shared" si="34"/>
        <v>104.54545454545455</v>
      </c>
      <c r="J35" s="49">
        <v>290</v>
      </c>
      <c r="K35" s="11">
        <v>42</v>
      </c>
      <c r="L35" s="44">
        <v>35</v>
      </c>
      <c r="M35" s="11"/>
      <c r="N35" s="11">
        <v>186</v>
      </c>
      <c r="O35" s="11"/>
      <c r="P35" s="11">
        <v>162</v>
      </c>
      <c r="Q35" s="11">
        <v>728</v>
      </c>
      <c r="R35" s="11"/>
      <c r="S35" s="44">
        <v>187</v>
      </c>
      <c r="T35" s="54"/>
      <c r="U35" s="11">
        <v>440</v>
      </c>
      <c r="V35" s="63"/>
      <c r="W35" s="63"/>
      <c r="X35" s="63"/>
      <c r="Y35" s="56"/>
      <c r="Z35" s="11">
        <v>64</v>
      </c>
      <c r="AA35" s="11">
        <v>107</v>
      </c>
      <c r="AB35" s="11">
        <v>53</v>
      </c>
      <c r="AC35" s="54"/>
      <c r="AD35" s="54"/>
      <c r="AE35" s="44">
        <v>105</v>
      </c>
      <c r="AF35" s="54"/>
      <c r="AG35" s="71">
        <f t="shared" si="0"/>
        <v>2399</v>
      </c>
      <c r="AH35" s="18">
        <f t="shared" si="12"/>
        <v>95.84498601677987</v>
      </c>
      <c r="AI35" s="36"/>
    </row>
    <row r="36" spans="2:35" ht="15" customHeight="1">
      <c r="B36" s="5">
        <v>1997</v>
      </c>
      <c r="C36" s="19" t="s">
        <v>26</v>
      </c>
      <c r="D36" s="49">
        <f>305+217</f>
        <v>522</v>
      </c>
      <c r="E36" s="8">
        <f t="shared" si="10"/>
        <v>110.35940803382664</v>
      </c>
      <c r="F36" s="11">
        <v>771</v>
      </c>
      <c r="G36" s="8">
        <f t="shared" ref="G36:I36" si="35">SUM(F36/F35*100)</f>
        <v>96.737766624843161</v>
      </c>
      <c r="H36" s="44">
        <v>1040</v>
      </c>
      <c r="I36" s="29">
        <f t="shared" si="35"/>
        <v>102.76679841897234</v>
      </c>
      <c r="J36" s="23">
        <v>283</v>
      </c>
      <c r="K36" s="11">
        <v>34</v>
      </c>
      <c r="L36" s="11">
        <v>30</v>
      </c>
      <c r="M36" s="11"/>
      <c r="N36" s="11">
        <v>183</v>
      </c>
      <c r="O36" s="11"/>
      <c r="P36" s="44">
        <v>151</v>
      </c>
      <c r="Q36" s="11">
        <v>752</v>
      </c>
      <c r="R36" s="11"/>
      <c r="S36" s="11">
        <v>174</v>
      </c>
      <c r="T36" s="54"/>
      <c r="U36" s="11">
        <v>435</v>
      </c>
      <c r="V36" s="63"/>
      <c r="W36" s="63"/>
      <c r="X36" s="63"/>
      <c r="Y36" s="52"/>
      <c r="Z36" s="44">
        <v>69</v>
      </c>
      <c r="AA36" s="11">
        <v>99</v>
      </c>
      <c r="AB36" s="11">
        <v>50</v>
      </c>
      <c r="AC36" s="54"/>
      <c r="AD36" s="54"/>
      <c r="AE36" s="11">
        <v>102</v>
      </c>
      <c r="AF36" s="54"/>
      <c r="AG36" s="71">
        <f t="shared" si="0"/>
        <v>2362</v>
      </c>
      <c r="AH36" s="18">
        <f t="shared" si="12"/>
        <v>98.457690704460191</v>
      </c>
      <c r="AI36" s="35"/>
    </row>
    <row r="37" spans="2:35" ht="15" customHeight="1">
      <c r="B37" s="5">
        <v>1998</v>
      </c>
      <c r="C37" s="19" t="s">
        <v>27</v>
      </c>
      <c r="D37" s="23">
        <f>282+236</f>
        <v>518</v>
      </c>
      <c r="E37" s="8">
        <f t="shared" si="10"/>
        <v>99.23371647509579</v>
      </c>
      <c r="F37" s="11">
        <v>712</v>
      </c>
      <c r="G37" s="8">
        <f t="shared" ref="G37:I37" si="36">SUM(F37/F36*100)</f>
        <v>92.347600518806743</v>
      </c>
      <c r="H37" s="11">
        <v>1043</v>
      </c>
      <c r="I37" s="29">
        <f t="shared" si="36"/>
        <v>100.28846153846153</v>
      </c>
      <c r="J37" s="23">
        <v>304</v>
      </c>
      <c r="K37" s="11">
        <v>21</v>
      </c>
      <c r="L37" s="11">
        <v>25</v>
      </c>
      <c r="M37" s="11"/>
      <c r="N37" s="11">
        <v>177</v>
      </c>
      <c r="O37" s="11"/>
      <c r="P37" s="11">
        <v>150</v>
      </c>
      <c r="Q37" s="11">
        <v>725</v>
      </c>
      <c r="R37" s="11"/>
      <c r="S37" s="11">
        <v>95</v>
      </c>
      <c r="T37" s="54"/>
      <c r="U37" s="11">
        <v>441</v>
      </c>
      <c r="V37" s="63"/>
      <c r="W37" s="63"/>
      <c r="X37" s="63"/>
      <c r="Y37" s="52"/>
      <c r="Z37" s="11">
        <v>80</v>
      </c>
      <c r="AA37" s="11">
        <v>95</v>
      </c>
      <c r="AB37" s="11">
        <v>49</v>
      </c>
      <c r="AC37" s="54"/>
      <c r="AD37" s="54"/>
      <c r="AE37" s="11">
        <v>101</v>
      </c>
      <c r="AF37" s="54"/>
      <c r="AG37" s="71">
        <f t="shared" si="0"/>
        <v>2263</v>
      </c>
      <c r="AH37" s="18">
        <f t="shared" si="12"/>
        <v>95.808636748518211</v>
      </c>
      <c r="AI37" s="35"/>
    </row>
    <row r="38" spans="2:35" ht="15" customHeight="1">
      <c r="B38" s="5">
        <v>1999</v>
      </c>
      <c r="C38" s="19" t="s">
        <v>28</v>
      </c>
      <c r="D38" s="23">
        <f>275+271</f>
        <v>546</v>
      </c>
      <c r="E38" s="8">
        <f t="shared" si="10"/>
        <v>105.40540540540539</v>
      </c>
      <c r="F38" s="44">
        <v>694</v>
      </c>
      <c r="G38" s="8">
        <f t="shared" ref="G38:I38" si="37">SUM(F38/F37*100)</f>
        <v>97.471910112359552</v>
      </c>
      <c r="H38" s="11">
        <v>1085</v>
      </c>
      <c r="I38" s="29">
        <f t="shared" si="37"/>
        <v>104.02684563758389</v>
      </c>
      <c r="J38" s="49">
        <v>288</v>
      </c>
      <c r="K38" s="11">
        <v>22</v>
      </c>
      <c r="L38" s="44">
        <v>0</v>
      </c>
      <c r="M38" s="11"/>
      <c r="N38" s="11">
        <v>182</v>
      </c>
      <c r="O38" s="11"/>
      <c r="P38" s="11">
        <v>147</v>
      </c>
      <c r="Q38" s="11">
        <v>697</v>
      </c>
      <c r="R38" s="11"/>
      <c r="S38" s="44">
        <v>89</v>
      </c>
      <c r="T38" s="54"/>
      <c r="U38" s="11">
        <v>338</v>
      </c>
      <c r="V38" s="63"/>
      <c r="W38" s="63"/>
      <c r="X38" s="63"/>
      <c r="Y38" s="44">
        <v>72</v>
      </c>
      <c r="Z38" s="11">
        <v>141</v>
      </c>
      <c r="AA38" s="11">
        <v>94</v>
      </c>
      <c r="AB38" s="11">
        <v>85</v>
      </c>
      <c r="AC38" s="54"/>
      <c r="AD38" s="54"/>
      <c r="AE38" s="44">
        <v>86</v>
      </c>
      <c r="AF38" s="54"/>
      <c r="AG38" s="71">
        <f t="shared" si="0"/>
        <v>2241</v>
      </c>
      <c r="AH38" s="18">
        <f t="shared" si="12"/>
        <v>99.027839151568713</v>
      </c>
      <c r="AI38" s="36"/>
    </row>
    <row r="39" spans="2:35" ht="15" customHeight="1" thickBot="1">
      <c r="B39" s="74">
        <v>2000</v>
      </c>
      <c r="C39" s="75" t="s">
        <v>29</v>
      </c>
      <c r="D39" s="24">
        <f>243+269</f>
        <v>512</v>
      </c>
      <c r="E39" s="16">
        <f t="shared" si="10"/>
        <v>93.772893772893767</v>
      </c>
      <c r="F39" s="12">
        <v>495</v>
      </c>
      <c r="G39" s="16">
        <f t="shared" ref="G39:I39" si="38">SUM(F39/F38*100)</f>
        <v>71.325648414985594</v>
      </c>
      <c r="H39" s="12">
        <v>1077</v>
      </c>
      <c r="I39" s="43">
        <f t="shared" si="38"/>
        <v>99.2626728110599</v>
      </c>
      <c r="J39" s="24">
        <v>345</v>
      </c>
      <c r="K39" s="12">
        <v>0</v>
      </c>
      <c r="L39" s="66"/>
      <c r="M39" s="66"/>
      <c r="N39" s="12">
        <v>193</v>
      </c>
      <c r="O39" s="12"/>
      <c r="P39" s="12">
        <v>143</v>
      </c>
      <c r="Q39" s="12">
        <v>700</v>
      </c>
      <c r="R39" s="12"/>
      <c r="S39" s="12">
        <v>92</v>
      </c>
      <c r="T39" s="66"/>
      <c r="U39" s="12">
        <v>322</v>
      </c>
      <c r="V39" s="76"/>
      <c r="W39" s="76"/>
      <c r="X39" s="76"/>
      <c r="Y39" s="12">
        <v>102</v>
      </c>
      <c r="Z39" s="12">
        <v>162</v>
      </c>
      <c r="AA39" s="12">
        <v>44</v>
      </c>
      <c r="AB39" s="12">
        <v>92</v>
      </c>
      <c r="AC39" s="66"/>
      <c r="AD39" s="66"/>
      <c r="AE39" s="12">
        <v>50</v>
      </c>
      <c r="AF39" s="66"/>
      <c r="AG39" s="77">
        <f t="shared" si="0"/>
        <v>2245</v>
      </c>
      <c r="AH39" s="78">
        <f t="shared" si="12"/>
        <v>100.17849174475681</v>
      </c>
      <c r="AI39" s="37"/>
    </row>
    <row r="40" spans="2:35" ht="15" customHeight="1" thickTop="1">
      <c r="B40" s="6">
        <v>2001</v>
      </c>
      <c r="C40" s="20" t="s">
        <v>30</v>
      </c>
      <c r="D40" s="79">
        <f>242+280</f>
        <v>522</v>
      </c>
      <c r="E40" s="80">
        <f t="shared" si="10"/>
        <v>101.953125</v>
      </c>
      <c r="F40" s="81">
        <v>579</v>
      </c>
      <c r="G40" s="80">
        <f t="shared" ref="G40:I40" si="39">SUM(F40/F39*100)</f>
        <v>116.96969696969697</v>
      </c>
      <c r="H40" s="81">
        <v>1188</v>
      </c>
      <c r="I40" s="82">
        <f t="shared" si="39"/>
        <v>110.30640668523677</v>
      </c>
      <c r="J40" s="79">
        <v>345</v>
      </c>
      <c r="K40" s="81"/>
      <c r="L40" s="83"/>
      <c r="M40" s="83"/>
      <c r="N40" s="81">
        <v>206</v>
      </c>
      <c r="O40" s="81"/>
      <c r="P40" s="81">
        <v>148</v>
      </c>
      <c r="Q40" s="81">
        <v>731</v>
      </c>
      <c r="R40" s="81"/>
      <c r="S40" s="81">
        <v>85</v>
      </c>
      <c r="T40" s="83"/>
      <c r="U40" s="81">
        <v>320</v>
      </c>
      <c r="V40" s="84"/>
      <c r="W40" s="84"/>
      <c r="X40" s="84"/>
      <c r="Y40" s="81">
        <v>84</v>
      </c>
      <c r="Z40" s="81">
        <v>163</v>
      </c>
      <c r="AA40" s="81">
        <v>41</v>
      </c>
      <c r="AB40" s="81">
        <v>80</v>
      </c>
      <c r="AC40" s="83"/>
      <c r="AD40" s="83"/>
      <c r="AE40" s="81">
        <v>53</v>
      </c>
      <c r="AF40" s="83"/>
      <c r="AG40" s="85">
        <f t="shared" si="0"/>
        <v>2256</v>
      </c>
      <c r="AH40" s="86">
        <f t="shared" si="12"/>
        <v>100.48997772828507</v>
      </c>
      <c r="AI40" s="35"/>
    </row>
    <row r="41" spans="2:35" ht="15" customHeight="1">
      <c r="B41" s="5">
        <v>2002</v>
      </c>
      <c r="C41" s="19" t="s">
        <v>31</v>
      </c>
      <c r="D41" s="23">
        <f>233+291</f>
        <v>524</v>
      </c>
      <c r="E41" s="8">
        <f t="shared" si="10"/>
        <v>100.38314176245211</v>
      </c>
      <c r="F41" s="11">
        <v>560</v>
      </c>
      <c r="G41" s="8">
        <f t="shared" ref="G41:I41" si="40">SUM(F41/F40*100)</f>
        <v>96.718480138169255</v>
      </c>
      <c r="H41" s="11">
        <v>1201</v>
      </c>
      <c r="I41" s="29">
        <f t="shared" si="40"/>
        <v>101.0942760942761</v>
      </c>
      <c r="J41" s="23">
        <v>329</v>
      </c>
      <c r="K41" s="11"/>
      <c r="L41" s="54"/>
      <c r="M41" s="54"/>
      <c r="N41" s="11">
        <v>214</v>
      </c>
      <c r="O41" s="11"/>
      <c r="P41" s="11">
        <v>150</v>
      </c>
      <c r="Q41" s="11">
        <v>711</v>
      </c>
      <c r="R41" s="11"/>
      <c r="S41" s="11">
        <v>79</v>
      </c>
      <c r="T41" s="54"/>
      <c r="U41" s="11">
        <v>295</v>
      </c>
      <c r="V41" s="63"/>
      <c r="W41" s="63"/>
      <c r="X41" s="63"/>
      <c r="Y41" s="11">
        <v>116</v>
      </c>
      <c r="Z41" s="11">
        <v>197</v>
      </c>
      <c r="AA41" s="11">
        <v>41</v>
      </c>
      <c r="AB41" s="11">
        <v>47</v>
      </c>
      <c r="AC41" s="54"/>
      <c r="AD41" s="54"/>
      <c r="AE41" s="11">
        <v>29</v>
      </c>
      <c r="AF41" s="54"/>
      <c r="AG41" s="71">
        <f t="shared" si="0"/>
        <v>2208</v>
      </c>
      <c r="AH41" s="18">
        <f t="shared" si="12"/>
        <v>97.872340425531917</v>
      </c>
      <c r="AI41" s="35"/>
    </row>
    <row r="42" spans="2:35" ht="15" customHeight="1">
      <c r="B42" s="5">
        <v>2003</v>
      </c>
      <c r="C42" s="19" t="s">
        <v>32</v>
      </c>
      <c r="D42" s="23">
        <f>253+228</f>
        <v>481</v>
      </c>
      <c r="E42" s="8">
        <f t="shared" si="10"/>
        <v>91.793893129770993</v>
      </c>
      <c r="F42" s="11">
        <v>544</v>
      </c>
      <c r="G42" s="8">
        <f t="shared" ref="G42:I42" si="41">SUM(F42/F41*100)</f>
        <v>97.142857142857139</v>
      </c>
      <c r="H42" s="11">
        <v>1182</v>
      </c>
      <c r="I42" s="29">
        <f t="shared" si="41"/>
        <v>98.417985012489595</v>
      </c>
      <c r="J42" s="23">
        <v>316</v>
      </c>
      <c r="K42" s="11"/>
      <c r="L42" s="54"/>
      <c r="M42" s="54"/>
      <c r="N42" s="11">
        <v>212</v>
      </c>
      <c r="O42" s="11"/>
      <c r="P42" s="11">
        <v>140</v>
      </c>
      <c r="Q42" s="11">
        <v>684</v>
      </c>
      <c r="R42" s="11"/>
      <c r="S42" s="11">
        <v>74</v>
      </c>
      <c r="T42" s="54"/>
      <c r="U42" s="11">
        <v>217</v>
      </c>
      <c r="V42" s="63"/>
      <c r="W42" s="63"/>
      <c r="X42" s="63"/>
      <c r="Y42" s="11">
        <v>163</v>
      </c>
      <c r="Z42" s="11">
        <v>208</v>
      </c>
      <c r="AA42" s="11">
        <v>38</v>
      </c>
      <c r="AB42" s="11">
        <v>0</v>
      </c>
      <c r="AC42" s="54"/>
      <c r="AD42" s="54"/>
      <c r="AE42" s="11">
        <v>26</v>
      </c>
      <c r="AF42" s="54"/>
      <c r="AG42" s="71">
        <f t="shared" si="0"/>
        <v>2078</v>
      </c>
      <c r="AH42" s="18">
        <f t="shared" si="12"/>
        <v>94.112318840579718</v>
      </c>
      <c r="AI42" s="35"/>
    </row>
    <row r="43" spans="2:35" ht="15" customHeight="1">
      <c r="B43" s="5">
        <v>2004</v>
      </c>
      <c r="C43" s="19" t="s">
        <v>33</v>
      </c>
      <c r="D43" s="23">
        <f>288+260</f>
        <v>548</v>
      </c>
      <c r="E43" s="8">
        <f t="shared" si="10"/>
        <v>113.92931392931393</v>
      </c>
      <c r="F43" s="11">
        <v>522</v>
      </c>
      <c r="G43" s="8">
        <f t="shared" ref="G43:I43" si="42">SUM(F43/F42*100)</f>
        <v>95.955882352941174</v>
      </c>
      <c r="H43" s="11">
        <v>1089</v>
      </c>
      <c r="I43" s="29">
        <f t="shared" si="42"/>
        <v>92.131979695431482</v>
      </c>
      <c r="J43" s="23">
        <v>312</v>
      </c>
      <c r="K43" s="11"/>
      <c r="L43" s="54"/>
      <c r="M43" s="54"/>
      <c r="N43" s="11">
        <v>224</v>
      </c>
      <c r="O43" s="11"/>
      <c r="P43" s="11">
        <v>137</v>
      </c>
      <c r="Q43" s="11">
        <v>650</v>
      </c>
      <c r="R43" s="11"/>
      <c r="S43" s="11">
        <v>71</v>
      </c>
      <c r="T43" s="54"/>
      <c r="U43" s="11">
        <v>235</v>
      </c>
      <c r="V43" s="63"/>
      <c r="W43" s="63"/>
      <c r="X43" s="63"/>
      <c r="Y43" s="11">
        <v>177</v>
      </c>
      <c r="Z43" s="11">
        <v>212</v>
      </c>
      <c r="AA43" s="11">
        <v>38</v>
      </c>
      <c r="AB43" s="11">
        <v>0</v>
      </c>
      <c r="AC43" s="54"/>
      <c r="AD43" s="54"/>
      <c r="AE43" s="11">
        <v>24</v>
      </c>
      <c r="AF43" s="54"/>
      <c r="AG43" s="71">
        <f t="shared" si="0"/>
        <v>2080</v>
      </c>
      <c r="AH43" s="18">
        <f t="shared" si="12"/>
        <v>100.09624639076036</v>
      </c>
      <c r="AI43" s="35"/>
    </row>
    <row r="44" spans="2:35" ht="15" customHeight="1">
      <c r="B44" s="5">
        <v>2005</v>
      </c>
      <c r="C44" s="19" t="s">
        <v>34</v>
      </c>
      <c r="D44" s="23">
        <f>340+179</f>
        <v>519</v>
      </c>
      <c r="E44" s="8">
        <f t="shared" si="10"/>
        <v>94.708029197080293</v>
      </c>
      <c r="F44" s="11">
        <v>497</v>
      </c>
      <c r="G44" s="8">
        <f t="shared" ref="G44:I44" si="43">SUM(F44/F43*100)</f>
        <v>95.210727969348667</v>
      </c>
      <c r="H44" s="11">
        <v>1000</v>
      </c>
      <c r="I44" s="29">
        <f t="shared" si="43"/>
        <v>91.827364554637285</v>
      </c>
      <c r="J44" s="23">
        <v>304</v>
      </c>
      <c r="K44" s="11"/>
      <c r="L44" s="54"/>
      <c r="M44" s="54"/>
      <c r="N44" s="11">
        <v>215</v>
      </c>
      <c r="O44" s="11"/>
      <c r="P44" s="11">
        <v>131</v>
      </c>
      <c r="Q44" s="11">
        <v>631</v>
      </c>
      <c r="R44" s="11"/>
      <c r="S44" s="11">
        <v>69</v>
      </c>
      <c r="T44" s="54"/>
      <c r="U44" s="11">
        <v>229</v>
      </c>
      <c r="V44" s="63"/>
      <c r="W44" s="63"/>
      <c r="X44" s="63"/>
      <c r="Y44" s="11">
        <v>174</v>
      </c>
      <c r="Z44" s="11">
        <v>208</v>
      </c>
      <c r="AA44" s="11">
        <v>35</v>
      </c>
      <c r="AB44" s="11">
        <v>0</v>
      </c>
      <c r="AC44" s="54"/>
      <c r="AD44" s="54"/>
      <c r="AE44" s="11">
        <v>25</v>
      </c>
      <c r="AF44" s="54"/>
      <c r="AG44" s="71">
        <f t="shared" si="0"/>
        <v>2021</v>
      </c>
      <c r="AH44" s="18">
        <f t="shared" si="12"/>
        <v>97.163461538461533</v>
      </c>
      <c r="AI44" s="35"/>
    </row>
    <row r="45" spans="2:35" ht="15" customHeight="1">
      <c r="B45" s="5">
        <v>2006</v>
      </c>
      <c r="C45" s="19" t="s">
        <v>35</v>
      </c>
      <c r="D45" s="23">
        <f>387+174</f>
        <v>561</v>
      </c>
      <c r="E45" s="8">
        <f t="shared" si="10"/>
        <v>108.09248554913296</v>
      </c>
      <c r="F45" s="11">
        <v>470</v>
      </c>
      <c r="G45" s="8">
        <f t="shared" ref="G45:I45" si="44">SUM(F45/F44*100)</f>
        <v>94.567404426559349</v>
      </c>
      <c r="H45" s="11">
        <v>965</v>
      </c>
      <c r="I45" s="29">
        <f t="shared" si="44"/>
        <v>96.5</v>
      </c>
      <c r="J45" s="23">
        <v>299</v>
      </c>
      <c r="K45" s="11"/>
      <c r="L45" s="54"/>
      <c r="M45" s="54"/>
      <c r="N45" s="11">
        <v>217</v>
      </c>
      <c r="O45" s="11"/>
      <c r="P45" s="11">
        <v>140</v>
      </c>
      <c r="Q45" s="11">
        <v>638</v>
      </c>
      <c r="R45" s="11"/>
      <c r="S45" s="11">
        <v>73</v>
      </c>
      <c r="T45" s="54"/>
      <c r="U45" s="11">
        <v>217</v>
      </c>
      <c r="V45" s="63"/>
      <c r="W45" s="63"/>
      <c r="X45" s="63"/>
      <c r="Y45" s="11">
        <v>175</v>
      </c>
      <c r="Z45" s="11">
        <v>190</v>
      </c>
      <c r="AA45" s="11"/>
      <c r="AB45" s="11"/>
      <c r="AC45" s="54"/>
      <c r="AD45" s="54"/>
      <c r="AE45" s="11">
        <v>18</v>
      </c>
      <c r="AF45" s="54"/>
      <c r="AG45" s="71">
        <f t="shared" si="0"/>
        <v>1967</v>
      </c>
      <c r="AH45" s="18">
        <f t="shared" si="12"/>
        <v>97.328055418109855</v>
      </c>
      <c r="AI45" s="35"/>
    </row>
    <row r="46" spans="2:35" ht="15" customHeight="1">
      <c r="B46" s="5">
        <v>2007</v>
      </c>
      <c r="C46" s="19" t="s">
        <v>36</v>
      </c>
      <c r="D46" s="23">
        <v>513</v>
      </c>
      <c r="E46" s="8">
        <f t="shared" si="10"/>
        <v>91.443850267379673</v>
      </c>
      <c r="F46" s="11">
        <v>489</v>
      </c>
      <c r="G46" s="8">
        <f t="shared" ref="G46:I46" si="45">SUM(F46/F45*100)</f>
        <v>104.04255319148936</v>
      </c>
      <c r="H46" s="11">
        <v>892</v>
      </c>
      <c r="I46" s="29">
        <f t="shared" si="45"/>
        <v>92.435233160621763</v>
      </c>
      <c r="J46" s="23">
        <v>295</v>
      </c>
      <c r="K46" s="11"/>
      <c r="L46" s="54"/>
      <c r="M46" s="54"/>
      <c r="N46" s="11">
        <v>228</v>
      </c>
      <c r="O46" s="11"/>
      <c r="P46" s="11">
        <v>134</v>
      </c>
      <c r="Q46" s="11">
        <v>686</v>
      </c>
      <c r="R46" s="11"/>
      <c r="S46" s="11">
        <v>70</v>
      </c>
      <c r="T46" s="54"/>
      <c r="U46" s="11">
        <v>221</v>
      </c>
      <c r="V46" s="63"/>
      <c r="W46" s="63"/>
      <c r="X46" s="63"/>
      <c r="Y46" s="11">
        <v>176</v>
      </c>
      <c r="Z46" s="11">
        <v>186</v>
      </c>
      <c r="AA46" s="11"/>
      <c r="AB46" s="11"/>
      <c r="AC46" s="54"/>
      <c r="AD46" s="54"/>
      <c r="AE46" s="11"/>
      <c r="AF46" s="54"/>
      <c r="AG46" s="71">
        <f t="shared" si="0"/>
        <v>1996</v>
      </c>
      <c r="AH46" s="18">
        <f t="shared" si="12"/>
        <v>101.47432638535841</v>
      </c>
      <c r="AI46" s="35"/>
    </row>
    <row r="47" spans="2:35" ht="15" customHeight="1">
      <c r="B47" s="5">
        <v>2008</v>
      </c>
      <c r="C47" s="19" t="s">
        <v>37</v>
      </c>
      <c r="D47" s="23">
        <v>439</v>
      </c>
      <c r="E47" s="8">
        <f t="shared" si="10"/>
        <v>85.575048732943472</v>
      </c>
      <c r="F47" s="11">
        <v>432</v>
      </c>
      <c r="G47" s="8">
        <f t="shared" ref="G47:I47" si="46">SUM(F47/F46*100)</f>
        <v>88.343558282208591</v>
      </c>
      <c r="H47" s="11">
        <v>835</v>
      </c>
      <c r="I47" s="29">
        <f t="shared" si="46"/>
        <v>93.609865470852014</v>
      </c>
      <c r="J47" s="23">
        <v>288</v>
      </c>
      <c r="K47" s="11"/>
      <c r="L47" s="54"/>
      <c r="M47" s="54"/>
      <c r="N47" s="11">
        <v>210</v>
      </c>
      <c r="O47" s="11"/>
      <c r="P47" s="11">
        <v>118</v>
      </c>
      <c r="Q47" s="11">
        <v>720</v>
      </c>
      <c r="R47" s="11"/>
      <c r="S47" s="11">
        <v>48</v>
      </c>
      <c r="T47" s="54"/>
      <c r="U47" s="11">
        <v>208</v>
      </c>
      <c r="V47" s="63"/>
      <c r="W47" s="63"/>
      <c r="X47" s="63"/>
      <c r="Y47" s="11">
        <v>176</v>
      </c>
      <c r="Z47" s="11">
        <v>182</v>
      </c>
      <c r="AA47" s="11"/>
      <c r="AB47" s="11"/>
      <c r="AC47" s="54"/>
      <c r="AD47" s="54"/>
      <c r="AE47" s="11"/>
      <c r="AF47" s="54"/>
      <c r="AG47" s="71">
        <f t="shared" si="0"/>
        <v>1950</v>
      </c>
      <c r="AH47" s="18">
        <f t="shared" si="12"/>
        <v>97.695390781563134</v>
      </c>
      <c r="AI47" s="35"/>
    </row>
    <row r="48" spans="2:35" ht="15" customHeight="1">
      <c r="B48" s="5">
        <v>2009</v>
      </c>
      <c r="C48" s="19" t="s">
        <v>38</v>
      </c>
      <c r="D48" s="24">
        <v>404</v>
      </c>
      <c r="E48" s="8">
        <f t="shared" si="10"/>
        <v>92.027334851936217</v>
      </c>
      <c r="F48" s="12">
        <v>386</v>
      </c>
      <c r="G48" s="8">
        <f t="shared" ref="G48:I48" si="47">SUM(F48/F47*100)</f>
        <v>89.351851851851848</v>
      </c>
      <c r="H48" s="12">
        <v>782</v>
      </c>
      <c r="I48" s="29">
        <f t="shared" si="47"/>
        <v>93.65269461077844</v>
      </c>
      <c r="J48" s="24">
        <v>313</v>
      </c>
      <c r="K48" s="11"/>
      <c r="L48" s="66"/>
      <c r="M48" s="59"/>
      <c r="N48" s="11">
        <v>173</v>
      </c>
      <c r="O48" s="47"/>
      <c r="P48" s="12">
        <v>108</v>
      </c>
      <c r="Q48" s="11">
        <v>597</v>
      </c>
      <c r="R48" s="11"/>
      <c r="S48" s="12"/>
      <c r="T48" s="59"/>
      <c r="U48" s="11">
        <v>193</v>
      </c>
      <c r="V48" s="65"/>
      <c r="W48" s="65"/>
      <c r="X48" s="65"/>
      <c r="Y48" s="12">
        <v>177</v>
      </c>
      <c r="Z48" s="12">
        <v>171</v>
      </c>
      <c r="AA48" s="11"/>
      <c r="AB48" s="11"/>
      <c r="AC48" s="59"/>
      <c r="AD48" s="59"/>
      <c r="AE48" s="12"/>
      <c r="AF48" s="59"/>
      <c r="AG48" s="71">
        <f t="shared" si="0"/>
        <v>1732</v>
      </c>
      <c r="AH48" s="18">
        <f t="shared" si="12"/>
        <v>88.820512820512818</v>
      </c>
      <c r="AI48" s="38"/>
    </row>
    <row r="49" spans="2:35" ht="15" customHeight="1" thickBot="1">
      <c r="B49" s="74">
        <v>2010</v>
      </c>
      <c r="C49" s="75" t="s">
        <v>39</v>
      </c>
      <c r="D49" s="24">
        <v>412</v>
      </c>
      <c r="E49" s="16">
        <f t="shared" si="10"/>
        <v>101.98019801980197</v>
      </c>
      <c r="F49" s="12">
        <v>400</v>
      </c>
      <c r="G49" s="16">
        <f t="shared" ref="G49:I49" si="48">SUM(F49/F48*100)</f>
        <v>103.62694300518133</v>
      </c>
      <c r="H49" s="12">
        <v>761</v>
      </c>
      <c r="I49" s="43">
        <f t="shared" si="48"/>
        <v>97.314578005115095</v>
      </c>
      <c r="J49" s="24">
        <v>294</v>
      </c>
      <c r="K49" s="12"/>
      <c r="L49" s="66"/>
      <c r="M49" s="66"/>
      <c r="N49" s="12">
        <v>170</v>
      </c>
      <c r="O49" s="12"/>
      <c r="P49" s="12">
        <v>104</v>
      </c>
      <c r="Q49" s="12">
        <v>598</v>
      </c>
      <c r="R49" s="12"/>
      <c r="S49" s="12"/>
      <c r="T49" s="66"/>
      <c r="U49" s="12">
        <v>192</v>
      </c>
      <c r="V49" s="76"/>
      <c r="W49" s="76"/>
      <c r="X49" s="76"/>
      <c r="Y49" s="12">
        <v>176</v>
      </c>
      <c r="Z49" s="12">
        <v>161</v>
      </c>
      <c r="AA49" s="12"/>
      <c r="AB49" s="12"/>
      <c r="AC49" s="66"/>
      <c r="AD49" s="66"/>
      <c r="AE49" s="12"/>
      <c r="AF49" s="66"/>
      <c r="AG49" s="77">
        <f t="shared" si="0"/>
        <v>1695</v>
      </c>
      <c r="AH49" s="78">
        <f t="shared" si="12"/>
        <v>97.863741339491924</v>
      </c>
      <c r="AI49" s="37"/>
    </row>
    <row r="50" spans="2:35" ht="15" customHeight="1" thickTop="1">
      <c r="B50" s="6">
        <v>2011</v>
      </c>
      <c r="C50" s="20" t="s">
        <v>40</v>
      </c>
      <c r="D50" s="79">
        <v>407</v>
      </c>
      <c r="E50" s="80">
        <f t="shared" si="10"/>
        <v>98.786407766990294</v>
      </c>
      <c r="F50" s="81">
        <v>329</v>
      </c>
      <c r="G50" s="80">
        <f t="shared" ref="G50:I50" si="49">SUM(F50/F49*100)</f>
        <v>82.25</v>
      </c>
      <c r="H50" s="81">
        <v>686</v>
      </c>
      <c r="I50" s="82">
        <f t="shared" si="49"/>
        <v>90.144546649145866</v>
      </c>
      <c r="J50" s="79">
        <v>309</v>
      </c>
      <c r="K50" s="81"/>
      <c r="L50" s="83"/>
      <c r="M50" s="83"/>
      <c r="N50" s="81">
        <v>195</v>
      </c>
      <c r="O50" s="81"/>
      <c r="P50" s="81">
        <v>93</v>
      </c>
      <c r="Q50" s="81">
        <v>615</v>
      </c>
      <c r="R50" s="81"/>
      <c r="S50" s="81"/>
      <c r="T50" s="83"/>
      <c r="U50" s="81">
        <v>194</v>
      </c>
      <c r="V50" s="84"/>
      <c r="W50" s="84"/>
      <c r="X50" s="84"/>
      <c r="Y50" s="81">
        <v>194</v>
      </c>
      <c r="Z50" s="81">
        <v>123</v>
      </c>
      <c r="AA50" s="81"/>
      <c r="AB50" s="81"/>
      <c r="AC50" s="83"/>
      <c r="AD50" s="83"/>
      <c r="AE50" s="81"/>
      <c r="AF50" s="83"/>
      <c r="AG50" s="85">
        <f t="shared" si="0"/>
        <v>1723</v>
      </c>
      <c r="AH50" s="86">
        <f t="shared" si="12"/>
        <v>101.6519174041298</v>
      </c>
      <c r="AI50" s="35"/>
    </row>
    <row r="51" spans="2:35" ht="15" customHeight="1">
      <c r="B51" s="5">
        <v>2012</v>
      </c>
      <c r="C51" s="19" t="s">
        <v>41</v>
      </c>
      <c r="D51" s="23">
        <v>395</v>
      </c>
      <c r="E51" s="8">
        <f t="shared" si="10"/>
        <v>97.051597051597042</v>
      </c>
      <c r="F51" s="11">
        <v>403</v>
      </c>
      <c r="G51" s="8">
        <f t="shared" ref="G51:I51" si="50">SUM(F51/F50*100)</f>
        <v>122.49240121580547</v>
      </c>
      <c r="H51" s="11">
        <v>673</v>
      </c>
      <c r="I51" s="29">
        <f t="shared" si="50"/>
        <v>98.104956268221571</v>
      </c>
      <c r="J51" s="23">
        <v>344</v>
      </c>
      <c r="K51" s="11"/>
      <c r="L51" s="54"/>
      <c r="M51" s="54"/>
      <c r="N51" s="11">
        <v>217</v>
      </c>
      <c r="O51" s="11"/>
      <c r="P51" s="11">
        <v>96</v>
      </c>
      <c r="Q51" s="11">
        <v>590</v>
      </c>
      <c r="R51" s="11"/>
      <c r="S51" s="11"/>
      <c r="T51" s="54"/>
      <c r="U51" s="11">
        <v>161</v>
      </c>
      <c r="V51" s="63"/>
      <c r="W51" s="63"/>
      <c r="X51" s="63"/>
      <c r="Y51" s="11">
        <v>171</v>
      </c>
      <c r="Z51" s="11">
        <v>151</v>
      </c>
      <c r="AA51" s="11"/>
      <c r="AB51" s="11"/>
      <c r="AC51" s="54"/>
      <c r="AD51" s="54"/>
      <c r="AE51" s="11"/>
      <c r="AF51" s="54"/>
      <c r="AG51" s="71">
        <f t="shared" si="0"/>
        <v>1730</v>
      </c>
      <c r="AH51" s="18">
        <f t="shared" si="12"/>
        <v>100.4062681369704</v>
      </c>
      <c r="AI51" s="35"/>
    </row>
    <row r="52" spans="2:35" ht="15" customHeight="1">
      <c r="B52" s="5">
        <v>2013</v>
      </c>
      <c r="C52" s="19" t="s">
        <v>42</v>
      </c>
      <c r="D52" s="23">
        <v>446</v>
      </c>
      <c r="E52" s="8">
        <f t="shared" si="10"/>
        <v>112.9113924050633</v>
      </c>
      <c r="F52" s="11">
        <v>421</v>
      </c>
      <c r="G52" s="8">
        <f t="shared" ref="G52:I52" si="51">SUM(F52/F51*100)</f>
        <v>104.46650124069478</v>
      </c>
      <c r="H52" s="11">
        <v>685</v>
      </c>
      <c r="I52" s="29">
        <f t="shared" si="51"/>
        <v>101.78306092124814</v>
      </c>
      <c r="J52" s="23">
        <v>350</v>
      </c>
      <c r="K52" s="11"/>
      <c r="L52" s="54"/>
      <c r="M52" s="54"/>
      <c r="N52" s="11">
        <v>199</v>
      </c>
      <c r="O52" s="11"/>
      <c r="P52" s="11">
        <v>109</v>
      </c>
      <c r="Q52" s="11">
        <v>573</v>
      </c>
      <c r="R52" s="11"/>
      <c r="S52" s="11"/>
      <c r="T52" s="54"/>
      <c r="U52" s="11">
        <v>169</v>
      </c>
      <c r="V52" s="63"/>
      <c r="W52" s="63"/>
      <c r="X52" s="63"/>
      <c r="Y52" s="11">
        <v>175</v>
      </c>
      <c r="Z52" s="11">
        <v>154</v>
      </c>
      <c r="AA52" s="11"/>
      <c r="AB52" s="11"/>
      <c r="AC52" s="54"/>
      <c r="AD52" s="54"/>
      <c r="AE52" s="11"/>
      <c r="AF52" s="54"/>
      <c r="AG52" s="71">
        <f t="shared" si="0"/>
        <v>1729</v>
      </c>
      <c r="AH52" s="18">
        <f t="shared" si="12"/>
        <v>99.942196531791907</v>
      </c>
      <c r="AI52" s="35"/>
    </row>
    <row r="53" spans="2:35" ht="15" customHeight="1">
      <c r="B53" s="5">
        <v>2014</v>
      </c>
      <c r="C53" s="19" t="s">
        <v>43</v>
      </c>
      <c r="D53" s="23">
        <v>426</v>
      </c>
      <c r="E53" s="8">
        <f t="shared" si="10"/>
        <v>95.515695067264573</v>
      </c>
      <c r="F53" s="11">
        <v>439</v>
      </c>
      <c r="G53" s="8">
        <f t="shared" ref="G53:I53" si="52">SUM(F53/F52*100)</f>
        <v>104.27553444180522</v>
      </c>
      <c r="H53" s="11">
        <v>618</v>
      </c>
      <c r="I53" s="29">
        <f t="shared" si="52"/>
        <v>90.21897810218978</v>
      </c>
      <c r="J53" s="23">
        <v>336</v>
      </c>
      <c r="K53" s="11"/>
      <c r="L53" s="54"/>
      <c r="M53" s="54"/>
      <c r="N53" s="11">
        <v>197</v>
      </c>
      <c r="O53" s="11"/>
      <c r="P53" s="11">
        <v>107</v>
      </c>
      <c r="Q53" s="11">
        <v>555</v>
      </c>
      <c r="R53" s="11"/>
      <c r="S53" s="11"/>
      <c r="T53" s="54"/>
      <c r="U53" s="11">
        <v>150</v>
      </c>
      <c r="V53" s="63"/>
      <c r="W53" s="63"/>
      <c r="X53" s="63"/>
      <c r="Y53" s="11">
        <v>161</v>
      </c>
      <c r="Z53" s="11">
        <v>156</v>
      </c>
      <c r="AA53" s="11"/>
      <c r="AB53" s="11"/>
      <c r="AC53" s="54"/>
      <c r="AD53" s="54"/>
      <c r="AE53" s="11"/>
      <c r="AF53" s="54"/>
      <c r="AG53" s="71">
        <f t="shared" si="0"/>
        <v>1662</v>
      </c>
      <c r="AH53" s="18">
        <f t="shared" si="12"/>
        <v>96.124927703875073</v>
      </c>
      <c r="AI53" s="35"/>
    </row>
    <row r="54" spans="2:35" ht="15" customHeight="1">
      <c r="B54" s="5">
        <v>2015</v>
      </c>
      <c r="C54" s="19" t="s">
        <v>44</v>
      </c>
      <c r="D54" s="23">
        <v>474</v>
      </c>
      <c r="E54" s="8">
        <f t="shared" si="10"/>
        <v>111.26760563380283</v>
      </c>
      <c r="F54" s="11">
        <v>520</v>
      </c>
      <c r="G54" s="8">
        <f t="shared" ref="G54:I54" si="53">SUM(F54/F53*100)</f>
        <v>118.4510250569476</v>
      </c>
      <c r="H54" s="11">
        <v>609</v>
      </c>
      <c r="I54" s="29">
        <f t="shared" si="53"/>
        <v>98.543689320388353</v>
      </c>
      <c r="J54" s="23">
        <v>350</v>
      </c>
      <c r="K54" s="11"/>
      <c r="L54" s="54"/>
      <c r="M54" s="54"/>
      <c r="N54" s="11">
        <v>216</v>
      </c>
      <c r="O54" s="11"/>
      <c r="P54" s="11">
        <v>111</v>
      </c>
      <c r="Q54" s="11">
        <v>558</v>
      </c>
      <c r="R54" s="11"/>
      <c r="S54" s="11"/>
      <c r="T54" s="54"/>
      <c r="U54" s="11">
        <v>169</v>
      </c>
      <c r="V54" s="63"/>
      <c r="W54" s="63"/>
      <c r="X54" s="63"/>
      <c r="Y54" s="11">
        <v>182</v>
      </c>
      <c r="Z54" s="11">
        <v>139</v>
      </c>
      <c r="AA54" s="11"/>
      <c r="AB54" s="11"/>
      <c r="AC54" s="54"/>
      <c r="AD54" s="54"/>
      <c r="AE54" s="11"/>
      <c r="AF54" s="54"/>
      <c r="AG54" s="71">
        <f t="shared" si="0"/>
        <v>1725</v>
      </c>
      <c r="AH54" s="18">
        <f t="shared" si="12"/>
        <v>103.79061371841156</v>
      </c>
      <c r="AI54" s="35"/>
    </row>
    <row r="55" spans="2:35" ht="15" customHeight="1">
      <c r="B55" s="5">
        <v>2016</v>
      </c>
      <c r="C55" s="19" t="s">
        <v>45</v>
      </c>
      <c r="D55" s="23">
        <v>505</v>
      </c>
      <c r="E55" s="8">
        <f t="shared" si="10"/>
        <v>106.54008438818565</v>
      </c>
      <c r="F55" s="11">
        <v>548</v>
      </c>
      <c r="G55" s="8">
        <f t="shared" ref="G55:I55" si="54">SUM(F55/F54*100)</f>
        <v>105.38461538461539</v>
      </c>
      <c r="H55" s="11">
        <v>616</v>
      </c>
      <c r="I55" s="29">
        <f t="shared" si="54"/>
        <v>101.14942528735634</v>
      </c>
      <c r="J55" s="23">
        <v>348</v>
      </c>
      <c r="K55" s="11"/>
      <c r="L55" s="54"/>
      <c r="M55" s="54"/>
      <c r="N55" s="11">
        <v>197</v>
      </c>
      <c r="O55" s="11"/>
      <c r="P55" s="11">
        <v>126</v>
      </c>
      <c r="Q55" s="11">
        <v>576</v>
      </c>
      <c r="R55" s="11"/>
      <c r="S55" s="11"/>
      <c r="T55" s="54"/>
      <c r="U55" s="11">
        <v>167</v>
      </c>
      <c r="V55" s="63"/>
      <c r="W55" s="63"/>
      <c r="X55" s="63"/>
      <c r="Y55" s="11">
        <v>180</v>
      </c>
      <c r="Z55" s="11">
        <v>140</v>
      </c>
      <c r="AA55" s="11"/>
      <c r="AB55" s="11"/>
      <c r="AC55" s="54"/>
      <c r="AD55" s="54"/>
      <c r="AE55" s="11"/>
      <c r="AF55" s="54"/>
      <c r="AG55" s="71">
        <f t="shared" si="0"/>
        <v>1734</v>
      </c>
      <c r="AH55" s="18">
        <f t="shared" si="12"/>
        <v>100.52173913043478</v>
      </c>
      <c r="AI55" s="35"/>
    </row>
    <row r="56" spans="2:35" ht="15" customHeight="1">
      <c r="B56" s="5">
        <v>2017</v>
      </c>
      <c r="C56" s="19" t="s">
        <v>46</v>
      </c>
      <c r="D56" s="23">
        <v>536</v>
      </c>
      <c r="E56" s="8">
        <f t="shared" si="10"/>
        <v>106.13861386138615</v>
      </c>
      <c r="F56" s="11">
        <v>624</v>
      </c>
      <c r="G56" s="8">
        <f t="shared" ref="G56:I56" si="55">SUM(F56/F55*100)</f>
        <v>113.86861313868613</v>
      </c>
      <c r="H56" s="11">
        <v>627</v>
      </c>
      <c r="I56" s="29">
        <f t="shared" si="55"/>
        <v>101.78571428571428</v>
      </c>
      <c r="J56" s="23">
        <v>343</v>
      </c>
      <c r="K56" s="11"/>
      <c r="L56" s="54"/>
      <c r="M56" s="54"/>
      <c r="N56" s="11">
        <v>189</v>
      </c>
      <c r="O56" s="11"/>
      <c r="P56" s="11">
        <v>114</v>
      </c>
      <c r="Q56" s="11">
        <v>634</v>
      </c>
      <c r="R56" s="11"/>
      <c r="S56" s="11"/>
      <c r="T56" s="54"/>
      <c r="U56" s="11">
        <v>205</v>
      </c>
      <c r="V56" s="63"/>
      <c r="W56" s="63"/>
      <c r="X56" s="63"/>
      <c r="Y56" s="11">
        <v>155</v>
      </c>
      <c r="Z56" s="11">
        <v>142</v>
      </c>
      <c r="AA56" s="11"/>
      <c r="AB56" s="11"/>
      <c r="AC56" s="54"/>
      <c r="AD56" s="54"/>
      <c r="AE56" s="11"/>
      <c r="AF56" s="54"/>
      <c r="AG56" s="71">
        <f t="shared" si="0"/>
        <v>1782</v>
      </c>
      <c r="AH56" s="18">
        <f t="shared" si="12"/>
        <v>102.76816608996539</v>
      </c>
      <c r="AI56" s="35"/>
    </row>
    <row r="57" spans="2:35" ht="15" customHeight="1">
      <c r="B57" s="5">
        <v>2018</v>
      </c>
      <c r="C57" s="19" t="s">
        <v>47</v>
      </c>
      <c r="D57" s="23">
        <v>493</v>
      </c>
      <c r="E57" s="8">
        <f t="shared" si="10"/>
        <v>91.977611940298516</v>
      </c>
      <c r="F57" s="11">
        <v>551</v>
      </c>
      <c r="G57" s="8">
        <f t="shared" ref="G57:I57" si="56">SUM(F57/F56*100)</f>
        <v>88.301282051282044</v>
      </c>
      <c r="H57" s="11">
        <v>586</v>
      </c>
      <c r="I57" s="29">
        <f t="shared" si="56"/>
        <v>93.460925039872407</v>
      </c>
      <c r="J57" s="23">
        <v>349</v>
      </c>
      <c r="K57" s="11"/>
      <c r="L57" s="54"/>
      <c r="M57" s="54"/>
      <c r="N57" s="11">
        <v>191</v>
      </c>
      <c r="O57" s="11"/>
      <c r="P57" s="11">
        <v>112</v>
      </c>
      <c r="Q57" s="11">
        <v>632</v>
      </c>
      <c r="R57" s="11"/>
      <c r="S57" s="11"/>
      <c r="T57" s="54"/>
      <c r="U57" s="11">
        <v>199</v>
      </c>
      <c r="V57" s="63"/>
      <c r="W57" s="63"/>
      <c r="X57" s="63"/>
      <c r="Y57" s="11">
        <v>151</v>
      </c>
      <c r="Z57" s="11">
        <v>146</v>
      </c>
      <c r="AA57" s="11"/>
      <c r="AB57" s="11"/>
      <c r="AC57" s="54"/>
      <c r="AD57" s="54"/>
      <c r="AE57" s="11"/>
      <c r="AF57" s="54"/>
      <c r="AG57" s="71">
        <f t="shared" si="0"/>
        <v>1780</v>
      </c>
      <c r="AH57" s="18">
        <f t="shared" si="12"/>
        <v>99.887766554433227</v>
      </c>
      <c r="AI57" s="35"/>
    </row>
    <row r="58" spans="2:35" ht="15" customHeight="1">
      <c r="B58" s="5">
        <v>2019</v>
      </c>
      <c r="C58" s="19" t="s">
        <v>48</v>
      </c>
      <c r="D58" s="25"/>
      <c r="E58" s="8">
        <f t="shared" si="10"/>
        <v>0</v>
      </c>
      <c r="F58" s="44"/>
      <c r="G58" s="8">
        <f t="shared" ref="G58:I58" si="57">SUM(F58/F57*100)</f>
        <v>0</v>
      </c>
      <c r="H58" s="13"/>
      <c r="I58" s="29">
        <f t="shared" si="57"/>
        <v>0</v>
      </c>
      <c r="J58" s="49"/>
      <c r="K58" s="11"/>
      <c r="L58" s="56"/>
      <c r="M58" s="54"/>
      <c r="N58" s="11"/>
      <c r="O58" s="11"/>
      <c r="P58" s="13"/>
      <c r="Q58" s="11"/>
      <c r="R58" s="11"/>
      <c r="S58" s="44"/>
      <c r="T58" s="54"/>
      <c r="U58" s="11"/>
      <c r="V58" s="63"/>
      <c r="W58" s="63"/>
      <c r="X58" s="63"/>
      <c r="Y58" s="44"/>
      <c r="Z58" s="13"/>
      <c r="AA58" s="11"/>
      <c r="AB58" s="11"/>
      <c r="AC58" s="54"/>
      <c r="AD58" s="54"/>
      <c r="AE58" s="44"/>
      <c r="AF58" s="54"/>
      <c r="AG58" s="71">
        <f t="shared" si="0"/>
        <v>0</v>
      </c>
      <c r="AH58" s="18">
        <f t="shared" si="12"/>
        <v>0</v>
      </c>
      <c r="AI58" s="36"/>
    </row>
    <row r="59" spans="2:35" ht="15" customHeight="1" thickBot="1">
      <c r="B59" s="7">
        <v>2020</v>
      </c>
      <c r="C59" s="21" t="s">
        <v>49</v>
      </c>
      <c r="D59" s="26"/>
      <c r="E59" s="8" t="e">
        <f t="shared" si="10"/>
        <v>#DIV/0!</v>
      </c>
      <c r="F59" s="45"/>
      <c r="G59" s="9" t="e">
        <f>SUM(F59/L59*100)</f>
        <v>#DIV/0!</v>
      </c>
      <c r="H59" s="14"/>
      <c r="I59" s="30" t="e">
        <f>SUM(H59/P59*100)</f>
        <v>#DIV/0!</v>
      </c>
      <c r="J59" s="50"/>
      <c r="K59" s="48"/>
      <c r="L59" s="60"/>
      <c r="M59" s="60"/>
      <c r="N59" s="48"/>
      <c r="O59" s="45"/>
      <c r="P59" s="14"/>
      <c r="Q59" s="48"/>
      <c r="R59" s="48"/>
      <c r="S59" s="45"/>
      <c r="T59" s="60"/>
      <c r="U59" s="48"/>
      <c r="V59" s="45"/>
      <c r="W59" s="45"/>
      <c r="X59" s="45"/>
      <c r="Y59" s="45"/>
      <c r="Z59" s="14"/>
      <c r="AA59" s="48"/>
      <c r="AB59" s="48"/>
      <c r="AC59" s="60"/>
      <c r="AD59" s="60"/>
      <c r="AE59" s="45"/>
      <c r="AF59" s="61"/>
      <c r="AG59" s="71">
        <f t="shared" si="0"/>
        <v>0</v>
      </c>
      <c r="AH59" s="33" t="e">
        <f t="shared" si="12"/>
        <v>#DIV/0!</v>
      </c>
      <c r="AI59" s="39"/>
    </row>
    <row r="60" spans="2:35" ht="15" customHeight="1">
      <c r="AE60" s="15" t="s">
        <v>72</v>
      </c>
    </row>
    <row r="61" spans="2:35">
      <c r="B61" s="1" t="s">
        <v>52</v>
      </c>
      <c r="C61" s="98" t="s">
        <v>53</v>
      </c>
      <c r="D61" s="98"/>
      <c r="E61" s="98"/>
      <c r="F61" s="98"/>
      <c r="G61" s="98"/>
      <c r="H61" s="98"/>
    </row>
    <row r="63" spans="2:35" ht="33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</sheetData>
  <mergeCells count="6">
    <mergeCell ref="C61:H61"/>
    <mergeCell ref="AI2:AI3"/>
    <mergeCell ref="F2:G2"/>
    <mergeCell ref="H2:I2"/>
    <mergeCell ref="B2:C3"/>
    <mergeCell ref="D2:E2"/>
  </mergeCells>
  <phoneticPr fontId="3"/>
  <pageMargins left="0.39370078740157483" right="0.39370078740157483" top="0.59055118110236227" bottom="0.59055118110236227" header="0.31496062992125984" footer="0.31496062992125984"/>
  <pageSetup paperSize="8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d05-001航路別輸送人員の推移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LIVE12-PC</dc:creator>
  <cp:lastModifiedBy>User0503</cp:lastModifiedBy>
  <cp:lastPrinted>2020-12-14T03:30:30Z</cp:lastPrinted>
  <dcterms:created xsi:type="dcterms:W3CDTF">2015-06-05T18:19:34Z</dcterms:created>
  <dcterms:modified xsi:type="dcterms:W3CDTF">2022-02-28T00:41:14Z</dcterms:modified>
</cp:coreProperties>
</file>